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trlProps/ctrlProp28.xml" ContentType="application/vnd.ms-excel.controlproperti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etr.michal\Desktop\IVT cloud\Programy\Tepelná zátěž budov\"/>
    </mc:Choice>
  </mc:AlternateContent>
  <bookViews>
    <workbookView xWindow="0" yWindow="0" windowWidth="23040" windowHeight="9195" tabRatio="755" activeTab="1"/>
  </bookViews>
  <sheets>
    <sheet name="Návod" sheetId="10" r:id="rId1"/>
    <sheet name="Výpočet_zadání" sheetId="1" r:id="rId2"/>
    <sheet name="VÝSLEDKY" sheetId="7" r:id="rId3"/>
    <sheet name="Azimut stěny" sheetId="9" r:id="rId4"/>
    <sheet name="Okna; stínění; pohltivost" sheetId="8" r:id="rId5"/>
    <sheet name="Lidé" sheetId="3" r:id="rId6"/>
    <sheet name="Elektrická zařízení" sheetId="4" r:id="rId7"/>
    <sheet name="Osvětlení" sheetId="5" r:id="rId8"/>
    <sheet name="Pokrmy" sheetId="6" r:id="rId9"/>
    <sheet name="Zdrojové_tabulky" sheetId="2" state="hidden" r:id="rId10"/>
  </sheets>
  <definedNames>
    <definedName name="_xlnm.Print_Area" localSheetId="1">Výpočet_zadání!$O$2</definedName>
    <definedName name="_xlnm.Print_Area" localSheetId="2">VÝSLEDKY!$B$6:$AA$53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81" i="1" l="1"/>
  <c r="G81" i="1"/>
  <c r="C81" i="1"/>
  <c r="K47" i="1"/>
  <c r="G47" i="1"/>
  <c r="C47" i="1"/>
  <c r="C236" i="1"/>
  <c r="C284" i="1" s="1"/>
  <c r="C321" i="1" l="1"/>
  <c r="C4" i="7"/>
  <c r="I220" i="1"/>
  <c r="K75" i="1" l="1"/>
  <c r="K74" i="1"/>
  <c r="G75" i="1"/>
  <c r="G74" i="1"/>
  <c r="C75" i="1"/>
  <c r="C74" i="1"/>
  <c r="K41" i="1"/>
  <c r="K40" i="1"/>
  <c r="G41" i="1"/>
  <c r="G40" i="1"/>
  <c r="C41" i="1"/>
  <c r="C40" i="1"/>
  <c r="G39" i="1" l="1"/>
  <c r="G38" i="1"/>
  <c r="C39" i="1"/>
  <c r="C38" i="1"/>
  <c r="G236" i="1"/>
  <c r="I236" i="1"/>
  <c r="I284" i="1" s="1"/>
  <c r="I285" i="1" s="1"/>
  <c r="E236" i="1"/>
  <c r="E321" i="1" s="1"/>
  <c r="F236" i="1"/>
  <c r="H236" i="1"/>
  <c r="J236" i="1"/>
  <c r="K236" i="1"/>
  <c r="K573" i="1" s="1"/>
  <c r="L236" i="1"/>
  <c r="L369" i="1" s="1"/>
  <c r="M236" i="1"/>
  <c r="M513" i="1" s="1"/>
  <c r="N236" i="1"/>
  <c r="O236" i="1"/>
  <c r="P236" i="1"/>
  <c r="P369" i="1" s="1"/>
  <c r="Q236" i="1"/>
  <c r="Q345" i="1" s="1"/>
  <c r="R236" i="1"/>
  <c r="R621" i="1" s="1"/>
  <c r="S236" i="1"/>
  <c r="S597" i="1" s="1"/>
  <c r="T236" i="1"/>
  <c r="T513" i="1" s="1"/>
  <c r="U236" i="1"/>
  <c r="V236" i="1"/>
  <c r="V489" i="1" s="1"/>
  <c r="W236" i="1"/>
  <c r="W405" i="1" s="1"/>
  <c r="X236" i="1"/>
  <c r="Y236" i="1"/>
  <c r="Y657" i="1" s="1"/>
  <c r="Z236" i="1"/>
  <c r="Z321" i="1" s="1"/>
  <c r="AA236" i="1"/>
  <c r="D236" i="1"/>
  <c r="C405" i="1"/>
  <c r="H219" i="1"/>
  <c r="V220" i="1"/>
  <c r="V389" i="1" s="1"/>
  <c r="U220" i="1"/>
  <c r="U413" i="1" s="1"/>
  <c r="T220" i="1"/>
  <c r="T497" i="1" s="1"/>
  <c r="S220" i="1"/>
  <c r="S497" i="1" s="1"/>
  <c r="R220" i="1"/>
  <c r="R413" i="1" s="1"/>
  <c r="Q220" i="1"/>
  <c r="Q329" i="1" s="1"/>
  <c r="P220" i="1"/>
  <c r="P665" i="1" s="1"/>
  <c r="O220" i="1"/>
  <c r="O437" i="1" s="1"/>
  <c r="N220" i="1"/>
  <c r="N473" i="1" s="1"/>
  <c r="M220" i="1"/>
  <c r="L220" i="1"/>
  <c r="L605" i="1" s="1"/>
  <c r="K220" i="1"/>
  <c r="K497" i="1" s="1"/>
  <c r="J220" i="1"/>
  <c r="J689" i="1" s="1"/>
  <c r="I389" i="1"/>
  <c r="H220" i="1"/>
  <c r="H557" i="1" s="1"/>
  <c r="V219" i="1"/>
  <c r="U219" i="1"/>
  <c r="T219" i="1"/>
  <c r="S219" i="1"/>
  <c r="R219" i="1"/>
  <c r="Q219" i="1"/>
  <c r="P219" i="1"/>
  <c r="P223" i="1" s="1"/>
  <c r="O219" i="1"/>
  <c r="N219" i="1"/>
  <c r="M219" i="1"/>
  <c r="L219" i="1"/>
  <c r="K219" i="1"/>
  <c r="J219" i="1"/>
  <c r="I219" i="1"/>
  <c r="D260" i="1" l="1"/>
  <c r="D321" i="1"/>
  <c r="F489" i="1"/>
  <c r="F321" i="1"/>
  <c r="H681" i="1"/>
  <c r="H321" i="1"/>
  <c r="G537" i="1"/>
  <c r="G321" i="1"/>
  <c r="L388" i="1"/>
  <c r="L392" i="1" s="1"/>
  <c r="L223" i="1"/>
  <c r="T520" i="1"/>
  <c r="T524" i="1" s="1"/>
  <c r="T223" i="1"/>
  <c r="I688" i="1"/>
  <c r="I692" i="1" s="1"/>
  <c r="I223" i="1"/>
  <c r="M472" i="1"/>
  <c r="M476" i="1" s="1"/>
  <c r="M223" i="1"/>
  <c r="Q580" i="1"/>
  <c r="Q584" i="1" s="1"/>
  <c r="Q223" i="1"/>
  <c r="U640" i="1"/>
  <c r="U644" i="1" s="1"/>
  <c r="U223" i="1"/>
  <c r="J352" i="1"/>
  <c r="J356" i="1" s="1"/>
  <c r="J223" i="1"/>
  <c r="R496" i="1"/>
  <c r="R500" i="1" s="1"/>
  <c r="R223" i="1"/>
  <c r="V436" i="1"/>
  <c r="V440" i="1" s="1"/>
  <c r="V223" i="1"/>
  <c r="H472" i="1"/>
  <c r="H476" i="1" s="1"/>
  <c r="H223" i="1"/>
  <c r="N436" i="1"/>
  <c r="N440" i="1" s="1"/>
  <c r="N223" i="1"/>
  <c r="K604" i="1"/>
  <c r="K608" i="1" s="1"/>
  <c r="K223" i="1"/>
  <c r="O664" i="1"/>
  <c r="O668" i="1" s="1"/>
  <c r="O223" i="1"/>
  <c r="S496" i="1"/>
  <c r="S500" i="1" s="1"/>
  <c r="S223" i="1"/>
  <c r="E513" i="1"/>
  <c r="E237" i="1"/>
  <c r="J321" i="1"/>
  <c r="J237" i="1"/>
  <c r="I405" i="1"/>
  <c r="I513" i="1"/>
  <c r="I369" i="1"/>
  <c r="I657" i="1"/>
  <c r="G405" i="1"/>
  <c r="I321" i="1"/>
  <c r="I489" i="1"/>
  <c r="I260" i="1"/>
  <c r="G345" i="1"/>
  <c r="G489" i="1"/>
  <c r="I705" i="1"/>
  <c r="I345" i="1"/>
  <c r="I429" i="1"/>
  <c r="I537" i="1"/>
  <c r="G260" i="1"/>
  <c r="G261" i="1" s="1"/>
  <c r="G369" i="1"/>
  <c r="G513" i="1"/>
  <c r="G284" i="1"/>
  <c r="G453" i="1"/>
  <c r="V284" i="1"/>
  <c r="Z537" i="1"/>
  <c r="V260" i="1"/>
  <c r="M705" i="1"/>
  <c r="M345" i="1"/>
  <c r="F429" i="1"/>
  <c r="C260" i="1"/>
  <c r="C261" i="1" s="1"/>
  <c r="D369" i="1"/>
  <c r="AA705" i="1"/>
  <c r="AA681" i="1"/>
  <c r="AA657" i="1"/>
  <c r="AA513" i="1"/>
  <c r="AA369" i="1"/>
  <c r="AA345" i="1"/>
  <c r="AA621" i="1"/>
  <c r="AA537" i="1"/>
  <c r="AA489" i="1"/>
  <c r="AA321" i="1"/>
  <c r="AA284" i="1"/>
  <c r="AA260" i="1"/>
  <c r="O705" i="1"/>
  <c r="O681" i="1"/>
  <c r="O657" i="1"/>
  <c r="O621" i="1"/>
  <c r="O537" i="1"/>
  <c r="O369" i="1"/>
  <c r="O597" i="1"/>
  <c r="O573" i="1"/>
  <c r="O345" i="1"/>
  <c r="O513" i="1"/>
  <c r="O489" i="1"/>
  <c r="O321" i="1"/>
  <c r="O284" i="1"/>
  <c r="O260" i="1"/>
  <c r="W453" i="1"/>
  <c r="K597" i="1"/>
  <c r="Z597" i="1"/>
  <c r="Z573" i="1"/>
  <c r="Z513" i="1"/>
  <c r="Z705" i="1"/>
  <c r="Z453" i="1"/>
  <c r="Z429" i="1"/>
  <c r="Z405" i="1"/>
  <c r="Z369" i="1"/>
  <c r="Z681" i="1"/>
  <c r="Z657" i="1"/>
  <c r="Z345" i="1"/>
  <c r="V597" i="1"/>
  <c r="V573" i="1"/>
  <c r="V513" i="1"/>
  <c r="V705" i="1"/>
  <c r="V657" i="1"/>
  <c r="V453" i="1"/>
  <c r="V429" i="1"/>
  <c r="V405" i="1"/>
  <c r="V621" i="1"/>
  <c r="V537" i="1"/>
  <c r="V369" i="1"/>
  <c r="V345" i="1"/>
  <c r="R597" i="1"/>
  <c r="R573" i="1"/>
  <c r="R513" i="1"/>
  <c r="R705" i="1"/>
  <c r="R681" i="1"/>
  <c r="R453" i="1"/>
  <c r="R429" i="1"/>
  <c r="R405" i="1"/>
  <c r="R369" i="1"/>
  <c r="R657" i="1"/>
  <c r="R345" i="1"/>
  <c r="N597" i="1"/>
  <c r="N573" i="1"/>
  <c r="N513" i="1"/>
  <c r="N705" i="1"/>
  <c r="N657" i="1"/>
  <c r="N453" i="1"/>
  <c r="N429" i="1"/>
  <c r="N405" i="1"/>
  <c r="N681" i="1"/>
  <c r="N621" i="1"/>
  <c r="N537" i="1"/>
  <c r="N369" i="1"/>
  <c r="N345" i="1"/>
  <c r="J597" i="1"/>
  <c r="J573" i="1"/>
  <c r="J705" i="1"/>
  <c r="J453" i="1"/>
  <c r="J429" i="1"/>
  <c r="J405" i="1"/>
  <c r="J369" i="1"/>
  <c r="J681" i="1"/>
  <c r="J657" i="1"/>
  <c r="J513" i="1"/>
  <c r="J345" i="1"/>
  <c r="J260" i="1"/>
  <c r="Z260" i="1"/>
  <c r="J284" i="1"/>
  <c r="Z284" i="1"/>
  <c r="N321" i="1"/>
  <c r="E345" i="1"/>
  <c r="S405" i="1"/>
  <c r="W429" i="1"/>
  <c r="K453" i="1"/>
  <c r="AA453" i="1"/>
  <c r="J489" i="1"/>
  <c r="Z489" i="1"/>
  <c r="Z621" i="1"/>
  <c r="S705" i="1"/>
  <c r="S681" i="1"/>
  <c r="S657" i="1"/>
  <c r="S513" i="1"/>
  <c r="S369" i="1"/>
  <c r="S345" i="1"/>
  <c r="S621" i="1"/>
  <c r="S537" i="1"/>
  <c r="S489" i="1"/>
  <c r="S321" i="1"/>
  <c r="S284" i="1"/>
  <c r="S260" i="1"/>
  <c r="K705" i="1"/>
  <c r="K681" i="1"/>
  <c r="K657" i="1"/>
  <c r="K369" i="1"/>
  <c r="K513" i="1"/>
  <c r="K345" i="1"/>
  <c r="K621" i="1"/>
  <c r="K537" i="1"/>
  <c r="K489" i="1"/>
  <c r="K321" i="1"/>
  <c r="K284" i="1"/>
  <c r="K260" i="1"/>
  <c r="O405" i="1"/>
  <c r="S429" i="1"/>
  <c r="C705" i="1"/>
  <c r="C681" i="1"/>
  <c r="C657" i="1"/>
  <c r="C573" i="1"/>
  <c r="C369" i="1"/>
  <c r="C513" i="1"/>
  <c r="C345" i="1"/>
  <c r="C621" i="1"/>
  <c r="C597" i="1"/>
  <c r="C489" i="1"/>
  <c r="C453" i="1"/>
  <c r="C429" i="1"/>
  <c r="Y681" i="1"/>
  <c r="Y621" i="1"/>
  <c r="Y537" i="1"/>
  <c r="Y597" i="1"/>
  <c r="Y573" i="1"/>
  <c r="Y513" i="1"/>
  <c r="Y705" i="1"/>
  <c r="Y489" i="1"/>
  <c r="Y321" i="1"/>
  <c r="Y284" i="1"/>
  <c r="Y260" i="1"/>
  <c r="Y453" i="1"/>
  <c r="Y429" i="1"/>
  <c r="Y405" i="1"/>
  <c r="Y369" i="1"/>
  <c r="U681" i="1"/>
  <c r="U621" i="1"/>
  <c r="U537" i="1"/>
  <c r="U597" i="1"/>
  <c r="U573" i="1"/>
  <c r="U513" i="1"/>
  <c r="U489" i="1"/>
  <c r="U321" i="1"/>
  <c r="U284" i="1"/>
  <c r="U260" i="1"/>
  <c r="U705" i="1"/>
  <c r="U657" i="1"/>
  <c r="U453" i="1"/>
  <c r="U429" i="1"/>
  <c r="U405" i="1"/>
  <c r="U369" i="1"/>
  <c r="Q681" i="1"/>
  <c r="Q621" i="1"/>
  <c r="Q537" i="1"/>
  <c r="Q597" i="1"/>
  <c r="Q573" i="1"/>
  <c r="Q513" i="1"/>
  <c r="Q489" i="1"/>
  <c r="Q321" i="1"/>
  <c r="Q284" i="1"/>
  <c r="Q260" i="1"/>
  <c r="Q453" i="1"/>
  <c r="Q429" i="1"/>
  <c r="Q405" i="1"/>
  <c r="Q705" i="1"/>
  <c r="Q369" i="1"/>
  <c r="M681" i="1"/>
  <c r="M621" i="1"/>
  <c r="M537" i="1"/>
  <c r="M597" i="1"/>
  <c r="M573" i="1"/>
  <c r="M489" i="1"/>
  <c r="M321" i="1"/>
  <c r="M284" i="1"/>
  <c r="M260" i="1"/>
  <c r="M657" i="1"/>
  <c r="M453" i="1"/>
  <c r="M429" i="1"/>
  <c r="M405" i="1"/>
  <c r="M369" i="1"/>
  <c r="H705" i="1"/>
  <c r="H657" i="1"/>
  <c r="H621" i="1"/>
  <c r="H573" i="1"/>
  <c r="H537" i="1"/>
  <c r="H597" i="1"/>
  <c r="H513" i="1"/>
  <c r="H345" i="1"/>
  <c r="H284" i="1"/>
  <c r="H489" i="1"/>
  <c r="H453" i="1"/>
  <c r="H429" i="1"/>
  <c r="H405" i="1"/>
  <c r="E260" i="1"/>
  <c r="N260" i="1"/>
  <c r="N284" i="1"/>
  <c r="R321" i="1"/>
  <c r="U345" i="1"/>
  <c r="H369" i="1"/>
  <c r="T369" i="1"/>
  <c r="K429" i="1"/>
  <c r="AA429" i="1"/>
  <c r="O453" i="1"/>
  <c r="N489" i="1"/>
  <c r="J537" i="1"/>
  <c r="S573" i="1"/>
  <c r="AA597" i="1"/>
  <c r="V681" i="1"/>
  <c r="W705" i="1"/>
  <c r="W681" i="1"/>
  <c r="W657" i="1"/>
  <c r="W621" i="1"/>
  <c r="W537" i="1"/>
  <c r="W369" i="1"/>
  <c r="W597" i="1"/>
  <c r="W573" i="1"/>
  <c r="W345" i="1"/>
  <c r="W513" i="1"/>
  <c r="W489" i="1"/>
  <c r="W321" i="1"/>
  <c r="W284" i="1"/>
  <c r="W260" i="1"/>
  <c r="E621" i="1"/>
  <c r="E597" i="1"/>
  <c r="E537" i="1"/>
  <c r="E681" i="1"/>
  <c r="E489" i="1"/>
  <c r="E453" i="1"/>
  <c r="E429" i="1"/>
  <c r="E705" i="1"/>
  <c r="E657" i="1"/>
  <c r="E573" i="1"/>
  <c r="E405" i="1"/>
  <c r="E369" i="1"/>
  <c r="D705" i="1"/>
  <c r="D657" i="1"/>
  <c r="D573" i="1"/>
  <c r="D621" i="1"/>
  <c r="D597" i="1"/>
  <c r="D537" i="1"/>
  <c r="D513" i="1"/>
  <c r="D345" i="1"/>
  <c r="D284" i="1"/>
  <c r="D681" i="1"/>
  <c r="D489" i="1"/>
  <c r="D453" i="1"/>
  <c r="D429" i="1"/>
  <c r="D405" i="1"/>
  <c r="X705" i="1"/>
  <c r="X681" i="1"/>
  <c r="X657" i="1"/>
  <c r="X621" i="1"/>
  <c r="X537" i="1"/>
  <c r="X597" i="1"/>
  <c r="X573" i="1"/>
  <c r="X345" i="1"/>
  <c r="X513" i="1"/>
  <c r="X489" i="1"/>
  <c r="X321" i="1"/>
  <c r="X284" i="1"/>
  <c r="X260" i="1"/>
  <c r="X453" i="1"/>
  <c r="X429" i="1"/>
  <c r="X405" i="1"/>
  <c r="T705" i="1"/>
  <c r="T681" i="1"/>
  <c r="T657" i="1"/>
  <c r="T621" i="1"/>
  <c r="T537" i="1"/>
  <c r="T345" i="1"/>
  <c r="T489" i="1"/>
  <c r="T321" i="1"/>
  <c r="T284" i="1"/>
  <c r="T260" i="1"/>
  <c r="T597" i="1"/>
  <c r="T573" i="1"/>
  <c r="T453" i="1"/>
  <c r="T429" i="1"/>
  <c r="T405" i="1"/>
  <c r="P705" i="1"/>
  <c r="P681" i="1"/>
  <c r="P657" i="1"/>
  <c r="P621" i="1"/>
  <c r="P537" i="1"/>
  <c r="P597" i="1"/>
  <c r="P573" i="1"/>
  <c r="P345" i="1"/>
  <c r="P513" i="1"/>
  <c r="P489" i="1"/>
  <c r="P321" i="1"/>
  <c r="P284" i="1"/>
  <c r="P260" i="1"/>
  <c r="P453" i="1"/>
  <c r="P429" i="1"/>
  <c r="P405" i="1"/>
  <c r="L705" i="1"/>
  <c r="L681" i="1"/>
  <c r="L657" i="1"/>
  <c r="L621" i="1"/>
  <c r="L537" i="1"/>
  <c r="L513" i="1"/>
  <c r="L345" i="1"/>
  <c r="L489" i="1"/>
  <c r="L321" i="1"/>
  <c r="L284" i="1"/>
  <c r="L260" i="1"/>
  <c r="L597" i="1"/>
  <c r="L573" i="1"/>
  <c r="L453" i="1"/>
  <c r="L429" i="1"/>
  <c r="L405" i="1"/>
  <c r="F705" i="1"/>
  <c r="F681" i="1"/>
  <c r="F657" i="1"/>
  <c r="F573" i="1"/>
  <c r="F405" i="1"/>
  <c r="F621" i="1"/>
  <c r="F597" i="1"/>
  <c r="F369" i="1"/>
  <c r="F537" i="1"/>
  <c r="F513" i="1"/>
  <c r="F345" i="1"/>
  <c r="F284" i="1"/>
  <c r="F260" i="1"/>
  <c r="H260" i="1"/>
  <c r="R260" i="1"/>
  <c r="E284" i="1"/>
  <c r="E285" i="1" s="1"/>
  <c r="R284" i="1"/>
  <c r="V321" i="1"/>
  <c r="Y345" i="1"/>
  <c r="X369" i="1"/>
  <c r="K405" i="1"/>
  <c r="AA405" i="1"/>
  <c r="O429" i="1"/>
  <c r="F453" i="1"/>
  <c r="S453" i="1"/>
  <c r="R489" i="1"/>
  <c r="C537" i="1"/>
  <c r="R537" i="1"/>
  <c r="AA573" i="1"/>
  <c r="J621" i="1"/>
  <c r="Q657" i="1"/>
  <c r="G597" i="1"/>
  <c r="G705" i="1"/>
  <c r="G681" i="1"/>
  <c r="G657" i="1"/>
  <c r="G621" i="1"/>
  <c r="I597" i="1"/>
  <c r="I621" i="1"/>
  <c r="G429" i="1"/>
  <c r="G573" i="1"/>
  <c r="I453" i="1"/>
  <c r="I573" i="1"/>
  <c r="I681" i="1"/>
  <c r="T244" i="1"/>
  <c r="H497" i="1"/>
  <c r="Q412" i="1"/>
  <c r="Q416" i="1" s="1"/>
  <c r="N521" i="1"/>
  <c r="S436" i="1"/>
  <c r="S440" i="1" s="1"/>
  <c r="R581" i="1"/>
  <c r="U472" i="1"/>
  <c r="U476" i="1" s="1"/>
  <c r="V641" i="1"/>
  <c r="V328" i="1"/>
  <c r="V332" i="1" s="1"/>
  <c r="K243" i="1"/>
  <c r="K247" i="1" s="1"/>
  <c r="J267" i="1"/>
  <c r="J271" i="1" s="1"/>
  <c r="K268" i="1"/>
  <c r="J328" i="1"/>
  <c r="J332" i="1" s="1"/>
  <c r="K329" i="1"/>
  <c r="J388" i="1"/>
  <c r="J392" i="1" s="1"/>
  <c r="K389" i="1"/>
  <c r="H413" i="1"/>
  <c r="L437" i="1"/>
  <c r="P497" i="1"/>
  <c r="O556" i="1"/>
  <c r="O560" i="1" s="1"/>
  <c r="S604" i="1"/>
  <c r="S608" i="1" s="1"/>
  <c r="H665" i="1"/>
  <c r="H304" i="1"/>
  <c r="H308" i="1" s="1"/>
  <c r="V388" i="1"/>
  <c r="V392" i="1" s="1"/>
  <c r="S243" i="1"/>
  <c r="S247" i="1" s="1"/>
  <c r="N267" i="1"/>
  <c r="N271" i="1" s="1"/>
  <c r="O268" i="1"/>
  <c r="N328" i="1"/>
  <c r="N332" i="1" s="1"/>
  <c r="O329" i="1"/>
  <c r="N388" i="1"/>
  <c r="N392" i="1" s="1"/>
  <c r="P389" i="1"/>
  <c r="T437" i="1"/>
  <c r="V473" i="1"/>
  <c r="I520" i="1"/>
  <c r="I524" i="1" s="1"/>
  <c r="P557" i="1"/>
  <c r="T605" i="1"/>
  <c r="V267" i="1"/>
  <c r="V271" i="1" s="1"/>
  <c r="H352" i="1"/>
  <c r="H356" i="1" s="1"/>
  <c r="L244" i="1"/>
  <c r="R267" i="1"/>
  <c r="R271" i="1" s="1"/>
  <c r="S268" i="1"/>
  <c r="R328" i="1"/>
  <c r="R332" i="1" s="1"/>
  <c r="S329" i="1"/>
  <c r="R388" i="1"/>
  <c r="R392" i="1" s="1"/>
  <c r="K436" i="1"/>
  <c r="K440" i="1" s="1"/>
  <c r="O496" i="1"/>
  <c r="O500" i="1" s="1"/>
  <c r="Q520" i="1"/>
  <c r="Q524" i="1" s="1"/>
  <c r="P243" i="1"/>
  <c r="P247" i="1" s="1"/>
  <c r="P688" i="1"/>
  <c r="P692" i="1" s="1"/>
  <c r="P640" i="1"/>
  <c r="P644" i="1" s="1"/>
  <c r="P580" i="1"/>
  <c r="P584" i="1" s="1"/>
  <c r="P664" i="1"/>
  <c r="P668" i="1" s="1"/>
  <c r="P604" i="1"/>
  <c r="P608" i="1" s="1"/>
  <c r="P556" i="1"/>
  <c r="P560" i="1" s="1"/>
  <c r="P496" i="1"/>
  <c r="P500" i="1" s="1"/>
  <c r="P436" i="1"/>
  <c r="P440" i="1" s="1"/>
  <c r="M244" i="1"/>
  <c r="M689" i="1"/>
  <c r="M641" i="1"/>
  <c r="M581" i="1"/>
  <c r="M521" i="1"/>
  <c r="M665" i="1"/>
  <c r="M605" i="1"/>
  <c r="M557" i="1"/>
  <c r="M497" i="1"/>
  <c r="M437" i="1"/>
  <c r="M389" i="1"/>
  <c r="P304" i="1"/>
  <c r="P308" i="1" s="1"/>
  <c r="Q305" i="1"/>
  <c r="L352" i="1"/>
  <c r="L356" i="1" s="1"/>
  <c r="I353" i="1"/>
  <c r="U353" i="1"/>
  <c r="I243" i="1"/>
  <c r="I247" i="1" s="1"/>
  <c r="I664" i="1"/>
  <c r="I668" i="1" s="1"/>
  <c r="I604" i="1"/>
  <c r="I608" i="1" s="1"/>
  <c r="I556" i="1"/>
  <c r="I560" i="1" s="1"/>
  <c r="I496" i="1"/>
  <c r="I500" i="1" s="1"/>
  <c r="I436" i="1"/>
  <c r="I440" i="1" s="1"/>
  <c r="M243" i="1"/>
  <c r="M247" i="1" s="1"/>
  <c r="M664" i="1"/>
  <c r="M668" i="1" s="1"/>
  <c r="M604" i="1"/>
  <c r="M608" i="1" s="1"/>
  <c r="M556" i="1"/>
  <c r="M560" i="1" s="1"/>
  <c r="M496" i="1"/>
  <c r="M500" i="1" s="1"/>
  <c r="M436" i="1"/>
  <c r="M440" i="1" s="1"/>
  <c r="Q243" i="1"/>
  <c r="Q247" i="1" s="1"/>
  <c r="Q664" i="1"/>
  <c r="Q668" i="1" s="1"/>
  <c r="Q604" i="1"/>
  <c r="Q608" i="1" s="1"/>
  <c r="Q556" i="1"/>
  <c r="Q560" i="1" s="1"/>
  <c r="Q496" i="1"/>
  <c r="Q500" i="1" s="1"/>
  <c r="Q436" i="1"/>
  <c r="Q440" i="1" s="1"/>
  <c r="U243" i="1"/>
  <c r="U247" i="1" s="1"/>
  <c r="U664" i="1"/>
  <c r="U668" i="1" s="1"/>
  <c r="U604" i="1"/>
  <c r="U608" i="1" s="1"/>
  <c r="U556" i="1"/>
  <c r="U560" i="1" s="1"/>
  <c r="U496" i="1"/>
  <c r="U500" i="1" s="1"/>
  <c r="U436" i="1"/>
  <c r="U440" i="1" s="1"/>
  <c r="J244" i="1"/>
  <c r="J665" i="1"/>
  <c r="J605" i="1"/>
  <c r="J557" i="1"/>
  <c r="J497" i="1"/>
  <c r="J437" i="1"/>
  <c r="N244" i="1"/>
  <c r="N665" i="1"/>
  <c r="N605" i="1"/>
  <c r="N557" i="1"/>
  <c r="N497" i="1"/>
  <c r="N437" i="1"/>
  <c r="R244" i="1"/>
  <c r="R665" i="1"/>
  <c r="R605" i="1"/>
  <c r="R557" i="1"/>
  <c r="R497" i="1"/>
  <c r="R437" i="1"/>
  <c r="V244" i="1"/>
  <c r="V665" i="1"/>
  <c r="V605" i="1"/>
  <c r="V557" i="1"/>
  <c r="V497" i="1"/>
  <c r="V437" i="1"/>
  <c r="N243" i="1"/>
  <c r="N247" i="1" s="1"/>
  <c r="V243" i="1"/>
  <c r="V247" i="1" s="1"/>
  <c r="O244" i="1"/>
  <c r="H243" i="1"/>
  <c r="H247" i="1" s="1"/>
  <c r="K267" i="1"/>
  <c r="K271" i="1" s="1"/>
  <c r="O267" i="1"/>
  <c r="O271" i="1" s="1"/>
  <c r="S267" i="1"/>
  <c r="S271" i="1" s="1"/>
  <c r="H268" i="1"/>
  <c r="L268" i="1"/>
  <c r="P268" i="1"/>
  <c r="T268" i="1"/>
  <c r="I304" i="1"/>
  <c r="I308" i="1" s="1"/>
  <c r="M304" i="1"/>
  <c r="M308" i="1" s="1"/>
  <c r="Q304" i="1"/>
  <c r="Q308" i="1" s="1"/>
  <c r="U304" i="1"/>
  <c r="U308" i="1" s="1"/>
  <c r="J305" i="1"/>
  <c r="N305" i="1"/>
  <c r="R305" i="1"/>
  <c r="V305" i="1"/>
  <c r="K328" i="1"/>
  <c r="K332" i="1" s="1"/>
  <c r="O328" i="1"/>
  <c r="O332" i="1" s="1"/>
  <c r="S328" i="1"/>
  <c r="S332" i="1" s="1"/>
  <c r="H329" i="1"/>
  <c r="L329" i="1"/>
  <c r="P329" i="1"/>
  <c r="T329" i="1"/>
  <c r="I352" i="1"/>
  <c r="I356" i="1" s="1"/>
  <c r="M352" i="1"/>
  <c r="M356" i="1" s="1"/>
  <c r="Q352" i="1"/>
  <c r="Q356" i="1" s="1"/>
  <c r="U352" i="1"/>
  <c r="U356" i="1" s="1"/>
  <c r="J353" i="1"/>
  <c r="N353" i="1"/>
  <c r="R353" i="1"/>
  <c r="V353" i="1"/>
  <c r="K388" i="1"/>
  <c r="K392" i="1" s="1"/>
  <c r="O388" i="1"/>
  <c r="O392" i="1" s="1"/>
  <c r="S388" i="1"/>
  <c r="S392" i="1" s="1"/>
  <c r="H389" i="1"/>
  <c r="L389" i="1"/>
  <c r="R389" i="1"/>
  <c r="H412" i="1"/>
  <c r="H416" i="1" s="1"/>
  <c r="M412" i="1"/>
  <c r="M416" i="1" s="1"/>
  <c r="S412" i="1"/>
  <c r="S416" i="1" s="1"/>
  <c r="I413" i="1"/>
  <c r="N413" i="1"/>
  <c r="P472" i="1"/>
  <c r="P476" i="1" s="1"/>
  <c r="I473" i="1"/>
  <c r="Q473" i="1"/>
  <c r="J496" i="1"/>
  <c r="J500" i="1" s="1"/>
  <c r="L520" i="1"/>
  <c r="L524" i="1" s="1"/>
  <c r="R521" i="1"/>
  <c r="S556" i="1"/>
  <c r="S560" i="1" s="1"/>
  <c r="T557" i="1"/>
  <c r="U580" i="1"/>
  <c r="U584" i="1" s="1"/>
  <c r="V581" i="1"/>
  <c r="H605" i="1"/>
  <c r="I640" i="1"/>
  <c r="I644" i="1" s="1"/>
  <c r="J641" i="1"/>
  <c r="K664" i="1"/>
  <c r="K668" i="1" s="1"/>
  <c r="L665" i="1"/>
  <c r="M688" i="1"/>
  <c r="M692" i="1" s="1"/>
  <c r="N689" i="1"/>
  <c r="T243" i="1"/>
  <c r="T247" i="1" s="1"/>
  <c r="T688" i="1"/>
  <c r="T692" i="1" s="1"/>
  <c r="T640" i="1"/>
  <c r="T644" i="1" s="1"/>
  <c r="T580" i="1"/>
  <c r="T584" i="1" s="1"/>
  <c r="T664" i="1"/>
  <c r="T668" i="1" s="1"/>
  <c r="T604" i="1"/>
  <c r="T608" i="1" s="1"/>
  <c r="T556" i="1"/>
  <c r="T560" i="1" s="1"/>
  <c r="T496" i="1"/>
  <c r="T500" i="1" s="1"/>
  <c r="T436" i="1"/>
  <c r="T440" i="1" s="1"/>
  <c r="U244" i="1"/>
  <c r="U689" i="1"/>
  <c r="U641" i="1"/>
  <c r="U581" i="1"/>
  <c r="U521" i="1"/>
  <c r="U665" i="1"/>
  <c r="U605" i="1"/>
  <c r="U557" i="1"/>
  <c r="U497" i="1"/>
  <c r="U437" i="1"/>
  <c r="U389" i="1"/>
  <c r="L304" i="1"/>
  <c r="L308" i="1" s="1"/>
  <c r="I305" i="1"/>
  <c r="U305" i="1"/>
  <c r="T352" i="1"/>
  <c r="T356" i="1" s="1"/>
  <c r="L412" i="1"/>
  <c r="L416" i="1" s="1"/>
  <c r="N664" i="1"/>
  <c r="N668" i="1" s="1"/>
  <c r="N604" i="1"/>
  <c r="N608" i="1" s="1"/>
  <c r="N556" i="1"/>
  <c r="N560" i="1" s="1"/>
  <c r="N688" i="1"/>
  <c r="N692" i="1" s="1"/>
  <c r="N640" i="1"/>
  <c r="N644" i="1" s="1"/>
  <c r="N580" i="1"/>
  <c r="N584" i="1" s="1"/>
  <c r="N520" i="1"/>
  <c r="N524" i="1" s="1"/>
  <c r="N472" i="1"/>
  <c r="N476" i="1" s="1"/>
  <c r="N412" i="1"/>
  <c r="N416" i="1" s="1"/>
  <c r="R664" i="1"/>
  <c r="R668" i="1" s="1"/>
  <c r="R604" i="1"/>
  <c r="R608" i="1" s="1"/>
  <c r="R556" i="1"/>
  <c r="R560" i="1" s="1"/>
  <c r="R688" i="1"/>
  <c r="R692" i="1" s="1"/>
  <c r="R640" i="1"/>
  <c r="R644" i="1" s="1"/>
  <c r="R580" i="1"/>
  <c r="R584" i="1" s="1"/>
  <c r="R520" i="1"/>
  <c r="R524" i="1" s="1"/>
  <c r="R472" i="1"/>
  <c r="R476" i="1" s="1"/>
  <c r="R412" i="1"/>
  <c r="R416" i="1" s="1"/>
  <c r="V664" i="1"/>
  <c r="V668" i="1" s="1"/>
  <c r="V604" i="1"/>
  <c r="V608" i="1" s="1"/>
  <c r="V556" i="1"/>
  <c r="V560" i="1" s="1"/>
  <c r="V688" i="1"/>
  <c r="V692" i="1" s="1"/>
  <c r="V640" i="1"/>
  <c r="V644" i="1" s="1"/>
  <c r="V580" i="1"/>
  <c r="V584" i="1" s="1"/>
  <c r="V520" i="1"/>
  <c r="V524" i="1" s="1"/>
  <c r="V472" i="1"/>
  <c r="V476" i="1" s="1"/>
  <c r="V412" i="1"/>
  <c r="V416" i="1" s="1"/>
  <c r="K665" i="1"/>
  <c r="K605" i="1"/>
  <c r="K557" i="1"/>
  <c r="K689" i="1"/>
  <c r="K641" i="1"/>
  <c r="K581" i="1"/>
  <c r="K521" i="1"/>
  <c r="K473" i="1"/>
  <c r="K413" i="1"/>
  <c r="O665" i="1"/>
  <c r="O605" i="1"/>
  <c r="O557" i="1"/>
  <c r="O689" i="1"/>
  <c r="O641" i="1"/>
  <c r="O581" i="1"/>
  <c r="O521" i="1"/>
  <c r="O473" i="1"/>
  <c r="O413" i="1"/>
  <c r="S665" i="1"/>
  <c r="S605" i="1"/>
  <c r="S557" i="1"/>
  <c r="S689" i="1"/>
  <c r="S641" i="1"/>
  <c r="S581" i="1"/>
  <c r="S521" i="1"/>
  <c r="S473" i="1"/>
  <c r="S413" i="1"/>
  <c r="H688" i="1"/>
  <c r="H692" i="1" s="1"/>
  <c r="H640" i="1"/>
  <c r="H644" i="1" s="1"/>
  <c r="H580" i="1"/>
  <c r="H584" i="1" s="1"/>
  <c r="H664" i="1"/>
  <c r="H668" i="1" s="1"/>
  <c r="H604" i="1"/>
  <c r="H608" i="1" s="1"/>
  <c r="H556" i="1"/>
  <c r="H560" i="1" s="1"/>
  <c r="H496" i="1"/>
  <c r="H500" i="1" s="1"/>
  <c r="H436" i="1"/>
  <c r="H440" i="1" s="1"/>
  <c r="O243" i="1"/>
  <c r="O247" i="1" s="1"/>
  <c r="H244" i="1"/>
  <c r="P244" i="1"/>
  <c r="H267" i="1"/>
  <c r="H271" i="1" s="1"/>
  <c r="L267" i="1"/>
  <c r="L271" i="1" s="1"/>
  <c r="P267" i="1"/>
  <c r="P271" i="1" s="1"/>
  <c r="T267" i="1"/>
  <c r="T271" i="1" s="1"/>
  <c r="I268" i="1"/>
  <c r="M268" i="1"/>
  <c r="Q268" i="1"/>
  <c r="U268" i="1"/>
  <c r="J304" i="1"/>
  <c r="J308" i="1" s="1"/>
  <c r="N304" i="1"/>
  <c r="N308" i="1" s="1"/>
  <c r="R304" i="1"/>
  <c r="R308" i="1" s="1"/>
  <c r="V304" i="1"/>
  <c r="V308" i="1" s="1"/>
  <c r="K305" i="1"/>
  <c r="O305" i="1"/>
  <c r="S305" i="1"/>
  <c r="H328" i="1"/>
  <c r="H332" i="1" s="1"/>
  <c r="L328" i="1"/>
  <c r="L332" i="1" s="1"/>
  <c r="P328" i="1"/>
  <c r="P332" i="1" s="1"/>
  <c r="T328" i="1"/>
  <c r="T332" i="1" s="1"/>
  <c r="I329" i="1"/>
  <c r="M329" i="1"/>
  <c r="U329" i="1"/>
  <c r="N352" i="1"/>
  <c r="N356" i="1" s="1"/>
  <c r="R352" i="1"/>
  <c r="R356" i="1" s="1"/>
  <c r="V352" i="1"/>
  <c r="V356" i="1" s="1"/>
  <c r="K353" i="1"/>
  <c r="O353" i="1"/>
  <c r="S353" i="1"/>
  <c r="H388" i="1"/>
  <c r="H392" i="1" s="1"/>
  <c r="P388" i="1"/>
  <c r="P392" i="1" s="1"/>
  <c r="T388" i="1"/>
  <c r="T392" i="1" s="1"/>
  <c r="N389" i="1"/>
  <c r="S389" i="1"/>
  <c r="I412" i="1"/>
  <c r="I416" i="1" s="1"/>
  <c r="O412" i="1"/>
  <c r="O416" i="1" s="1"/>
  <c r="T412" i="1"/>
  <c r="T416" i="1" s="1"/>
  <c r="J413" i="1"/>
  <c r="P413" i="1"/>
  <c r="V413" i="1"/>
  <c r="O436" i="1"/>
  <c r="O440" i="1" s="1"/>
  <c r="H437" i="1"/>
  <c r="P437" i="1"/>
  <c r="I472" i="1"/>
  <c r="I476" i="1" s="1"/>
  <c r="Q472" i="1"/>
  <c r="Q476" i="1" s="1"/>
  <c r="J473" i="1"/>
  <c r="R473" i="1"/>
  <c r="K496" i="1"/>
  <c r="K500" i="1" s="1"/>
  <c r="L497" i="1"/>
  <c r="M520" i="1"/>
  <c r="M524" i="1" s="1"/>
  <c r="U520" i="1"/>
  <c r="U524" i="1" s="1"/>
  <c r="V521" i="1"/>
  <c r="I580" i="1"/>
  <c r="I584" i="1" s="1"/>
  <c r="J581" i="1"/>
  <c r="M640" i="1"/>
  <c r="M644" i="1" s="1"/>
  <c r="N641" i="1"/>
  <c r="Q688" i="1"/>
  <c r="Q692" i="1" s="1"/>
  <c r="R689" i="1"/>
  <c r="L243" i="1"/>
  <c r="L247" i="1" s="1"/>
  <c r="L688" i="1"/>
  <c r="L692" i="1" s="1"/>
  <c r="L640" i="1"/>
  <c r="L644" i="1" s="1"/>
  <c r="L580" i="1"/>
  <c r="L584" i="1" s="1"/>
  <c r="L664" i="1"/>
  <c r="L668" i="1" s="1"/>
  <c r="L604" i="1"/>
  <c r="L608" i="1" s="1"/>
  <c r="L556" i="1"/>
  <c r="L560" i="1" s="1"/>
  <c r="L496" i="1"/>
  <c r="L500" i="1" s="1"/>
  <c r="L436" i="1"/>
  <c r="L440" i="1" s="1"/>
  <c r="I244" i="1"/>
  <c r="I689" i="1"/>
  <c r="I641" i="1"/>
  <c r="I581" i="1"/>
  <c r="I521" i="1"/>
  <c r="I665" i="1"/>
  <c r="I605" i="1"/>
  <c r="I557" i="1"/>
  <c r="I497" i="1"/>
  <c r="I437" i="1"/>
  <c r="Q244" i="1"/>
  <c r="Q689" i="1"/>
  <c r="Q641" i="1"/>
  <c r="Q581" i="1"/>
  <c r="Q521" i="1"/>
  <c r="Q665" i="1"/>
  <c r="Q605" i="1"/>
  <c r="Q557" i="1"/>
  <c r="Q497" i="1"/>
  <c r="Q437" i="1"/>
  <c r="Q389" i="1"/>
  <c r="T304" i="1"/>
  <c r="T308" i="1" s="1"/>
  <c r="M305" i="1"/>
  <c r="P352" i="1"/>
  <c r="P356" i="1" s="1"/>
  <c r="M353" i="1"/>
  <c r="Q353" i="1"/>
  <c r="M413" i="1"/>
  <c r="J664" i="1"/>
  <c r="J668" i="1" s="1"/>
  <c r="J604" i="1"/>
  <c r="J608" i="1" s="1"/>
  <c r="J556" i="1"/>
  <c r="J560" i="1" s="1"/>
  <c r="J688" i="1"/>
  <c r="J692" i="1" s="1"/>
  <c r="J640" i="1"/>
  <c r="J644" i="1" s="1"/>
  <c r="J580" i="1"/>
  <c r="J584" i="1" s="1"/>
  <c r="J520" i="1"/>
  <c r="J524" i="1" s="1"/>
  <c r="J472" i="1"/>
  <c r="J476" i="1" s="1"/>
  <c r="J412" i="1"/>
  <c r="J416" i="1" s="1"/>
  <c r="K688" i="1"/>
  <c r="K692" i="1" s="1"/>
  <c r="K640" i="1"/>
  <c r="K644" i="1" s="1"/>
  <c r="K580" i="1"/>
  <c r="K584" i="1" s="1"/>
  <c r="K520" i="1"/>
  <c r="K524" i="1" s="1"/>
  <c r="K472" i="1"/>
  <c r="K476" i="1" s="1"/>
  <c r="O688" i="1"/>
  <c r="O692" i="1" s="1"/>
  <c r="O640" i="1"/>
  <c r="O644" i="1" s="1"/>
  <c r="O580" i="1"/>
  <c r="O584" i="1" s="1"/>
  <c r="O520" i="1"/>
  <c r="O524" i="1" s="1"/>
  <c r="O472" i="1"/>
  <c r="O476" i="1" s="1"/>
  <c r="S688" i="1"/>
  <c r="S692" i="1" s="1"/>
  <c r="S640" i="1"/>
  <c r="S644" i="1" s="1"/>
  <c r="S580" i="1"/>
  <c r="S584" i="1" s="1"/>
  <c r="S520" i="1"/>
  <c r="S524" i="1" s="1"/>
  <c r="S472" i="1"/>
  <c r="S476" i="1" s="1"/>
  <c r="H689" i="1"/>
  <c r="H641" i="1"/>
  <c r="H581" i="1"/>
  <c r="H521" i="1"/>
  <c r="H473" i="1"/>
  <c r="L689" i="1"/>
  <c r="L641" i="1"/>
  <c r="L581" i="1"/>
  <c r="L521" i="1"/>
  <c r="L473" i="1"/>
  <c r="P689" i="1"/>
  <c r="P641" i="1"/>
  <c r="P581" i="1"/>
  <c r="P521" i="1"/>
  <c r="P473" i="1"/>
  <c r="T689" i="1"/>
  <c r="T641" i="1"/>
  <c r="T581" i="1"/>
  <c r="T521" i="1"/>
  <c r="T473" i="1"/>
  <c r="T413" i="1"/>
  <c r="J243" i="1"/>
  <c r="J247" i="1" s="1"/>
  <c r="R243" i="1"/>
  <c r="R247" i="1" s="1"/>
  <c r="K244" i="1"/>
  <c r="S244" i="1"/>
  <c r="I267" i="1"/>
  <c r="I271" i="1" s="1"/>
  <c r="M267" i="1"/>
  <c r="M271" i="1" s="1"/>
  <c r="Q267" i="1"/>
  <c r="Q271" i="1" s="1"/>
  <c r="U267" i="1"/>
  <c r="U271" i="1" s="1"/>
  <c r="J268" i="1"/>
  <c r="N268" i="1"/>
  <c r="R268" i="1"/>
  <c r="V268" i="1"/>
  <c r="K304" i="1"/>
  <c r="K308" i="1" s="1"/>
  <c r="O304" i="1"/>
  <c r="O308" i="1" s="1"/>
  <c r="S304" i="1"/>
  <c r="S308" i="1" s="1"/>
  <c r="H305" i="1"/>
  <c r="L305" i="1"/>
  <c r="P305" i="1"/>
  <c r="T305" i="1"/>
  <c r="I328" i="1"/>
  <c r="I332" i="1" s="1"/>
  <c r="M328" i="1"/>
  <c r="M332" i="1" s="1"/>
  <c r="Q328" i="1"/>
  <c r="Q332" i="1" s="1"/>
  <c r="U328" i="1"/>
  <c r="U332" i="1" s="1"/>
  <c r="J329" i="1"/>
  <c r="N329" i="1"/>
  <c r="R329" i="1"/>
  <c r="V329" i="1"/>
  <c r="K352" i="1"/>
  <c r="K356" i="1" s="1"/>
  <c r="O352" i="1"/>
  <c r="O356" i="1" s="1"/>
  <c r="S352" i="1"/>
  <c r="S356" i="1" s="1"/>
  <c r="H353" i="1"/>
  <c r="L353" i="1"/>
  <c r="P353" i="1"/>
  <c r="T353" i="1"/>
  <c r="I388" i="1"/>
  <c r="I392" i="1" s="1"/>
  <c r="M388" i="1"/>
  <c r="M392" i="1" s="1"/>
  <c r="Q388" i="1"/>
  <c r="Q392" i="1" s="1"/>
  <c r="U388" i="1"/>
  <c r="U392" i="1" s="1"/>
  <c r="J389" i="1"/>
  <c r="O389" i="1"/>
  <c r="T389" i="1"/>
  <c r="K412" i="1"/>
  <c r="K416" i="1" s="1"/>
  <c r="P412" i="1"/>
  <c r="P416" i="1" s="1"/>
  <c r="U412" i="1"/>
  <c r="U416" i="1" s="1"/>
  <c r="L413" i="1"/>
  <c r="Q413" i="1"/>
  <c r="J436" i="1"/>
  <c r="J440" i="1" s="1"/>
  <c r="R436" i="1"/>
  <c r="R440" i="1" s="1"/>
  <c r="K437" i="1"/>
  <c r="S437" i="1"/>
  <c r="L472" i="1"/>
  <c r="L476" i="1" s="1"/>
  <c r="T472" i="1"/>
  <c r="T476" i="1" s="1"/>
  <c r="M473" i="1"/>
  <c r="U473" i="1"/>
  <c r="N496" i="1"/>
  <c r="N500" i="1" s="1"/>
  <c r="V496" i="1"/>
  <c r="V500" i="1" s="1"/>
  <c r="O497" i="1"/>
  <c r="H520" i="1"/>
  <c r="H524" i="1" s="1"/>
  <c r="P520" i="1"/>
  <c r="P524" i="1" s="1"/>
  <c r="J521" i="1"/>
  <c r="K556" i="1"/>
  <c r="K560" i="1" s="1"/>
  <c r="L557" i="1"/>
  <c r="M580" i="1"/>
  <c r="M584" i="1" s="1"/>
  <c r="N581" i="1"/>
  <c r="O604" i="1"/>
  <c r="O608" i="1" s="1"/>
  <c r="P605" i="1"/>
  <c r="Q640" i="1"/>
  <c r="Q644" i="1" s="1"/>
  <c r="R641" i="1"/>
  <c r="S664" i="1"/>
  <c r="S668" i="1" s="1"/>
  <c r="T665" i="1"/>
  <c r="U688" i="1"/>
  <c r="U692" i="1" s="1"/>
  <c r="V689" i="1"/>
  <c r="C187" i="1"/>
  <c r="I73" i="1"/>
  <c r="H73" i="1"/>
  <c r="G73" i="1"/>
  <c r="D73" i="1"/>
  <c r="E73" i="1"/>
  <c r="C73" i="1"/>
  <c r="M73" i="1"/>
  <c r="L73" i="1"/>
  <c r="K73" i="1"/>
  <c r="M39" i="1"/>
  <c r="L39" i="1"/>
  <c r="K39" i="1"/>
  <c r="I39" i="1"/>
  <c r="H39" i="1"/>
  <c r="E39" i="1"/>
  <c r="D39" i="1"/>
  <c r="C72" i="1" l="1"/>
  <c r="L38" i="1"/>
  <c r="M38" i="1"/>
  <c r="K38" i="1"/>
  <c r="D773" i="1" l="1"/>
  <c r="D17" i="7" s="1"/>
  <c r="E773" i="1"/>
  <c r="E17" i="7" s="1"/>
  <c r="F773" i="1"/>
  <c r="F17" i="7" s="1"/>
  <c r="G773" i="1"/>
  <c r="G17" i="7" s="1"/>
  <c r="D772" i="1"/>
  <c r="E772" i="1"/>
  <c r="F772" i="1"/>
  <c r="G772" i="1"/>
  <c r="D771" i="1"/>
  <c r="D15" i="7" s="1"/>
  <c r="E771" i="1"/>
  <c r="E15" i="7" s="1"/>
  <c r="F771" i="1"/>
  <c r="F15" i="7" s="1"/>
  <c r="G771" i="1"/>
  <c r="G15" i="7" s="1"/>
  <c r="C212" i="1"/>
  <c r="C213" i="1" s="1"/>
  <c r="C773" i="1" s="1"/>
  <c r="C17" i="7" s="1"/>
  <c r="C188" i="1"/>
  <c r="E193" i="1" s="1"/>
  <c r="K213" i="1" s="1"/>
  <c r="K773" i="1" s="1"/>
  <c r="K17" i="7" s="1"/>
  <c r="D193" i="1"/>
  <c r="K212" i="1" s="1"/>
  <c r="K771" i="1" s="1"/>
  <c r="K15" i="7" s="1"/>
  <c r="D770" i="1"/>
  <c r="D14" i="7" s="1"/>
  <c r="E770" i="1"/>
  <c r="E14" i="7" s="1"/>
  <c r="F770" i="1"/>
  <c r="F14" i="7" s="1"/>
  <c r="G770" i="1"/>
  <c r="G14" i="7" s="1"/>
  <c r="D769" i="1"/>
  <c r="D13" i="7" s="1"/>
  <c r="E769" i="1"/>
  <c r="E13" i="7" s="1"/>
  <c r="F769" i="1"/>
  <c r="F13" i="7" s="1"/>
  <c r="G769" i="1"/>
  <c r="G13" i="7" s="1"/>
  <c r="D768" i="1"/>
  <c r="D12" i="7" s="1"/>
  <c r="E768" i="1"/>
  <c r="E12" i="7" s="1"/>
  <c r="F768" i="1"/>
  <c r="F12" i="7" s="1"/>
  <c r="G768" i="1"/>
  <c r="G12" i="7" s="1"/>
  <c r="L166" i="1"/>
  <c r="H167" i="1"/>
  <c r="D167" i="1"/>
  <c r="L171" i="1"/>
  <c r="L159" i="1"/>
  <c r="L160" i="1"/>
  <c r="L161" i="1"/>
  <c r="L162" i="1"/>
  <c r="L163" i="1"/>
  <c r="L164" i="1"/>
  <c r="L165" i="1"/>
  <c r="L167" i="1"/>
  <c r="L168" i="1"/>
  <c r="L169" i="1"/>
  <c r="L170" i="1"/>
  <c r="L172" i="1"/>
  <c r="L173" i="1"/>
  <c r="L174" i="1"/>
  <c r="L175" i="1"/>
  <c r="L176" i="1"/>
  <c r="L177" i="1"/>
  <c r="L158" i="1"/>
  <c r="H171" i="1"/>
  <c r="H160" i="1"/>
  <c r="H158" i="1"/>
  <c r="H159" i="1"/>
  <c r="H161" i="1"/>
  <c r="H162" i="1"/>
  <c r="H163" i="1"/>
  <c r="H164" i="1"/>
  <c r="H165" i="1"/>
  <c r="H166" i="1"/>
  <c r="H168" i="1"/>
  <c r="H169" i="1"/>
  <c r="H170" i="1"/>
  <c r="H172" i="1"/>
  <c r="H173" i="1"/>
  <c r="H174" i="1"/>
  <c r="H175" i="1"/>
  <c r="H176" i="1"/>
  <c r="H177" i="1"/>
  <c r="D159" i="1"/>
  <c r="D160" i="1"/>
  <c r="D161" i="1"/>
  <c r="D162" i="1"/>
  <c r="D163" i="1"/>
  <c r="D164" i="1"/>
  <c r="D165" i="1"/>
  <c r="D166" i="1"/>
  <c r="D168" i="1"/>
  <c r="D169" i="1"/>
  <c r="D170" i="1"/>
  <c r="D171" i="1"/>
  <c r="D172" i="1"/>
  <c r="D173" i="1"/>
  <c r="D174" i="1"/>
  <c r="D175" i="1"/>
  <c r="D176" i="1"/>
  <c r="D177" i="1"/>
  <c r="D158" i="1"/>
  <c r="T180" i="1" l="1"/>
  <c r="T770" i="1" s="1"/>
  <c r="T14" i="7" s="1"/>
  <c r="E204" i="1"/>
  <c r="V213" i="1" s="1"/>
  <c r="V773" i="1" s="1"/>
  <c r="V17" i="7" s="1"/>
  <c r="U180" i="1"/>
  <c r="U770" i="1" s="1"/>
  <c r="U14" i="7" s="1"/>
  <c r="G775" i="1"/>
  <c r="G19" i="7" s="1"/>
  <c r="G16" i="7"/>
  <c r="E775" i="1"/>
  <c r="E19" i="7" s="1"/>
  <c r="E16" i="7"/>
  <c r="F775" i="1"/>
  <c r="F19" i="7" s="1"/>
  <c r="F16" i="7"/>
  <c r="D775" i="1"/>
  <c r="D19" i="7" s="1"/>
  <c r="D16" i="7"/>
  <c r="Q180" i="1"/>
  <c r="Q770" i="1" s="1"/>
  <c r="Q14" i="7" s="1"/>
  <c r="J180" i="1"/>
  <c r="J770" i="1" s="1"/>
  <c r="J14" i="7" s="1"/>
  <c r="S180" i="1"/>
  <c r="S770" i="1" s="1"/>
  <c r="S14" i="7" s="1"/>
  <c r="L180" i="1"/>
  <c r="L770" i="1" s="1"/>
  <c r="L14" i="7" s="1"/>
  <c r="H180" i="1"/>
  <c r="H770" i="1" s="1"/>
  <c r="H14" i="7" s="1"/>
  <c r="E200" i="1"/>
  <c r="R213" i="1" s="1"/>
  <c r="R773" i="1" s="1"/>
  <c r="R17" i="7" s="1"/>
  <c r="E196" i="1"/>
  <c r="N213" i="1" s="1"/>
  <c r="N773" i="1" s="1"/>
  <c r="N17" i="7" s="1"/>
  <c r="E208" i="1"/>
  <c r="Z213" i="1" s="1"/>
  <c r="Z773" i="1" s="1"/>
  <c r="Z17" i="7" s="1"/>
  <c r="E192" i="1"/>
  <c r="J213" i="1" s="1"/>
  <c r="J773" i="1" s="1"/>
  <c r="J17" i="7" s="1"/>
  <c r="D204" i="1"/>
  <c r="V212" i="1" s="1"/>
  <c r="V771" i="1" s="1"/>
  <c r="V15" i="7" s="1"/>
  <c r="D196" i="1"/>
  <c r="N212" i="1" s="1"/>
  <c r="N771" i="1" s="1"/>
  <c r="N15" i="7" s="1"/>
  <c r="AA180" i="1"/>
  <c r="AA770" i="1" s="1"/>
  <c r="AA14" i="7" s="1"/>
  <c r="D207" i="1"/>
  <c r="Y212" i="1" s="1"/>
  <c r="Y771" i="1" s="1"/>
  <c r="Y15" i="7" s="1"/>
  <c r="D203" i="1"/>
  <c r="U212" i="1" s="1"/>
  <c r="U771" i="1" s="1"/>
  <c r="U15" i="7" s="1"/>
  <c r="D199" i="1"/>
  <c r="Q212" i="1" s="1"/>
  <c r="Q771" i="1" s="1"/>
  <c r="Q15" i="7" s="1"/>
  <c r="D195" i="1"/>
  <c r="M212" i="1" s="1"/>
  <c r="M771" i="1" s="1"/>
  <c r="M15" i="7" s="1"/>
  <c r="D191" i="1"/>
  <c r="I212" i="1" s="1"/>
  <c r="I771" i="1" s="1"/>
  <c r="I15" i="7" s="1"/>
  <c r="E207" i="1"/>
  <c r="Y213" i="1" s="1"/>
  <c r="Y773" i="1" s="1"/>
  <c r="Y17" i="7" s="1"/>
  <c r="E203" i="1"/>
  <c r="U213" i="1" s="1"/>
  <c r="U773" i="1" s="1"/>
  <c r="U17" i="7" s="1"/>
  <c r="E199" i="1"/>
  <c r="Q213" i="1" s="1"/>
  <c r="Q773" i="1" s="1"/>
  <c r="Q17" i="7" s="1"/>
  <c r="E195" i="1"/>
  <c r="M213" i="1" s="1"/>
  <c r="M773" i="1" s="1"/>
  <c r="M17" i="7" s="1"/>
  <c r="E191" i="1"/>
  <c r="I213" i="1" s="1"/>
  <c r="I773" i="1" s="1"/>
  <c r="I17" i="7" s="1"/>
  <c r="D208" i="1"/>
  <c r="Z212" i="1" s="1"/>
  <c r="Z771" i="1" s="1"/>
  <c r="Z15" i="7" s="1"/>
  <c r="Z180" i="1"/>
  <c r="Z770" i="1" s="1"/>
  <c r="Z14" i="7" s="1"/>
  <c r="M180" i="1"/>
  <c r="M770" i="1" s="1"/>
  <c r="M14" i="7" s="1"/>
  <c r="D190" i="1"/>
  <c r="H212" i="1" s="1"/>
  <c r="H771" i="1" s="1"/>
  <c r="H15" i="7" s="1"/>
  <c r="D206" i="1"/>
  <c r="X212" i="1" s="1"/>
  <c r="X771" i="1" s="1"/>
  <c r="X15" i="7" s="1"/>
  <c r="D202" i="1"/>
  <c r="T212" i="1" s="1"/>
  <c r="T771" i="1" s="1"/>
  <c r="T15" i="7" s="1"/>
  <c r="D198" i="1"/>
  <c r="P212" i="1" s="1"/>
  <c r="P771" i="1" s="1"/>
  <c r="P15" i="7" s="1"/>
  <c r="D194" i="1"/>
  <c r="L212" i="1" s="1"/>
  <c r="L771" i="1" s="1"/>
  <c r="L15" i="7" s="1"/>
  <c r="E190" i="1"/>
  <c r="H213" i="1" s="1"/>
  <c r="H773" i="1" s="1"/>
  <c r="H17" i="7" s="1"/>
  <c r="E206" i="1"/>
  <c r="X213" i="1" s="1"/>
  <c r="X773" i="1" s="1"/>
  <c r="X17" i="7" s="1"/>
  <c r="E202" i="1"/>
  <c r="T213" i="1" s="1"/>
  <c r="T773" i="1" s="1"/>
  <c r="T17" i="7" s="1"/>
  <c r="E198" i="1"/>
  <c r="P213" i="1" s="1"/>
  <c r="P773" i="1" s="1"/>
  <c r="P17" i="7" s="1"/>
  <c r="E194" i="1"/>
  <c r="L213" i="1" s="1"/>
  <c r="L773" i="1" s="1"/>
  <c r="L17" i="7" s="1"/>
  <c r="D200" i="1"/>
  <c r="R212" i="1" s="1"/>
  <c r="R771" i="1" s="1"/>
  <c r="R15" i="7" s="1"/>
  <c r="D192" i="1"/>
  <c r="J212" i="1" s="1"/>
  <c r="J771" i="1" s="1"/>
  <c r="J15" i="7" s="1"/>
  <c r="D209" i="1"/>
  <c r="AA212" i="1" s="1"/>
  <c r="AA771" i="1" s="1"/>
  <c r="AA15" i="7" s="1"/>
  <c r="D205" i="1"/>
  <c r="W212" i="1" s="1"/>
  <c r="W771" i="1" s="1"/>
  <c r="W15" i="7" s="1"/>
  <c r="D201" i="1"/>
  <c r="S212" i="1" s="1"/>
  <c r="S771" i="1" s="1"/>
  <c r="S15" i="7" s="1"/>
  <c r="D197" i="1"/>
  <c r="O212" i="1" s="1"/>
  <c r="O771" i="1" s="1"/>
  <c r="O15" i="7" s="1"/>
  <c r="E209" i="1"/>
  <c r="AA213" i="1" s="1"/>
  <c r="AA773" i="1" s="1"/>
  <c r="AA17" i="7" s="1"/>
  <c r="E205" i="1"/>
  <c r="W213" i="1" s="1"/>
  <c r="W773" i="1" s="1"/>
  <c r="W17" i="7" s="1"/>
  <c r="E201" i="1"/>
  <c r="S213" i="1" s="1"/>
  <c r="S773" i="1" s="1"/>
  <c r="S17" i="7" s="1"/>
  <c r="E197" i="1"/>
  <c r="O213" i="1" s="1"/>
  <c r="O773" i="1" s="1"/>
  <c r="O17" i="7" s="1"/>
  <c r="C771" i="1"/>
  <c r="C15" i="7" s="1"/>
  <c r="W180" i="1"/>
  <c r="W770" i="1" s="1"/>
  <c r="W14" i="7" s="1"/>
  <c r="R180" i="1"/>
  <c r="R770" i="1" s="1"/>
  <c r="R14" i="7" s="1"/>
  <c r="N180" i="1"/>
  <c r="N770" i="1" s="1"/>
  <c r="N14" i="7" s="1"/>
  <c r="I180" i="1"/>
  <c r="I770" i="1" s="1"/>
  <c r="I14" i="7" s="1"/>
  <c r="X180" i="1"/>
  <c r="X770" i="1" s="1"/>
  <c r="X14" i="7" s="1"/>
  <c r="V180" i="1"/>
  <c r="V770" i="1" s="1"/>
  <c r="V14" i="7" s="1"/>
  <c r="Y180" i="1"/>
  <c r="Y770" i="1" s="1"/>
  <c r="Y14" i="7" s="1"/>
  <c r="P180" i="1"/>
  <c r="P770" i="1" s="1"/>
  <c r="P14" i="7" s="1"/>
  <c r="K180" i="1"/>
  <c r="K770" i="1" s="1"/>
  <c r="K14" i="7" s="1"/>
  <c r="O180" i="1"/>
  <c r="O770" i="1" s="1"/>
  <c r="O14" i="7" s="1"/>
  <c r="C180" i="1"/>
  <c r="C770" i="1" s="1"/>
  <c r="C14" i="7" s="1"/>
  <c r="L129" i="1" l="1"/>
  <c r="L130" i="1"/>
  <c r="L131" i="1"/>
  <c r="L132" i="1"/>
  <c r="L133" i="1"/>
  <c r="L134" i="1"/>
  <c r="L135" i="1"/>
  <c r="L136" i="1"/>
  <c r="L137" i="1"/>
  <c r="L138" i="1"/>
  <c r="L139" i="1"/>
  <c r="L140" i="1"/>
  <c r="L141" i="1"/>
  <c r="L142" i="1"/>
  <c r="L143" i="1"/>
  <c r="L144" i="1"/>
  <c r="L145" i="1"/>
  <c r="L146" i="1"/>
  <c r="L147" i="1"/>
  <c r="L128" i="1"/>
  <c r="H135" i="1"/>
  <c r="H143" i="1"/>
  <c r="H129" i="1"/>
  <c r="H130" i="1"/>
  <c r="H131" i="1"/>
  <c r="H132" i="1"/>
  <c r="H133" i="1"/>
  <c r="H134" i="1"/>
  <c r="H136" i="1"/>
  <c r="H137" i="1"/>
  <c r="H138" i="1"/>
  <c r="H139" i="1"/>
  <c r="H140" i="1"/>
  <c r="H141" i="1"/>
  <c r="H142" i="1"/>
  <c r="H144" i="1"/>
  <c r="H145" i="1"/>
  <c r="H146" i="1"/>
  <c r="H147" i="1"/>
  <c r="H128" i="1"/>
  <c r="D129" i="1"/>
  <c r="D130" i="1"/>
  <c r="D131" i="1"/>
  <c r="D132" i="1"/>
  <c r="D133" i="1"/>
  <c r="D134" i="1"/>
  <c r="D135" i="1"/>
  <c r="D136" i="1"/>
  <c r="D137" i="1"/>
  <c r="D138" i="1"/>
  <c r="D139" i="1"/>
  <c r="D140" i="1"/>
  <c r="D141" i="1"/>
  <c r="D142" i="1"/>
  <c r="D143" i="1"/>
  <c r="D144" i="1"/>
  <c r="D145" i="1"/>
  <c r="Y150" i="1" s="1"/>
  <c r="Y769" i="1" s="1"/>
  <c r="Y13" i="7" s="1"/>
  <c r="D146" i="1"/>
  <c r="Z150" i="1" s="1"/>
  <c r="Z769" i="1" s="1"/>
  <c r="Z13" i="7" s="1"/>
  <c r="D147" i="1"/>
  <c r="D128" i="1"/>
  <c r="H150" i="1" s="1"/>
  <c r="H769" i="1" s="1"/>
  <c r="H13" i="7" s="1"/>
  <c r="C150" i="1"/>
  <c r="C769" i="1" s="1"/>
  <c r="C13" i="7" s="1"/>
  <c r="C119" i="1"/>
  <c r="M109" i="1"/>
  <c r="M98" i="1"/>
  <c r="M99" i="1"/>
  <c r="M100" i="1"/>
  <c r="M101" i="1"/>
  <c r="M102" i="1"/>
  <c r="M103" i="1"/>
  <c r="M104" i="1"/>
  <c r="M105" i="1"/>
  <c r="M106" i="1"/>
  <c r="M107" i="1"/>
  <c r="M108" i="1"/>
  <c r="M110" i="1"/>
  <c r="M111" i="1"/>
  <c r="M112" i="1"/>
  <c r="M113" i="1"/>
  <c r="M114" i="1"/>
  <c r="M115" i="1"/>
  <c r="M116" i="1"/>
  <c r="M97" i="1"/>
  <c r="I98" i="1"/>
  <c r="I99" i="1"/>
  <c r="I100" i="1"/>
  <c r="I101" i="1"/>
  <c r="I102" i="1"/>
  <c r="I103" i="1"/>
  <c r="I104" i="1"/>
  <c r="I105" i="1"/>
  <c r="I106" i="1"/>
  <c r="I107" i="1"/>
  <c r="I108" i="1"/>
  <c r="I109" i="1"/>
  <c r="I110" i="1"/>
  <c r="I111" i="1"/>
  <c r="I112" i="1"/>
  <c r="I113" i="1"/>
  <c r="I114" i="1"/>
  <c r="I115" i="1"/>
  <c r="I116" i="1"/>
  <c r="I97" i="1"/>
  <c r="E97" i="1"/>
  <c r="E98" i="1"/>
  <c r="E99" i="1"/>
  <c r="E100" i="1"/>
  <c r="E101" i="1"/>
  <c r="E102" i="1"/>
  <c r="E103" i="1"/>
  <c r="E104" i="1"/>
  <c r="E105" i="1"/>
  <c r="E106" i="1"/>
  <c r="E107" i="1"/>
  <c r="E108" i="1"/>
  <c r="E109" i="1"/>
  <c r="E110" i="1"/>
  <c r="E111" i="1"/>
  <c r="E112" i="1"/>
  <c r="E113" i="1"/>
  <c r="E114" i="1"/>
  <c r="E115" i="1"/>
  <c r="E116" i="1"/>
  <c r="L97" i="1"/>
  <c r="L98" i="1"/>
  <c r="L99" i="1"/>
  <c r="L100" i="1"/>
  <c r="L101" i="1"/>
  <c r="L102" i="1"/>
  <c r="L103" i="1"/>
  <c r="L104" i="1"/>
  <c r="L105" i="1"/>
  <c r="L106" i="1"/>
  <c r="L107" i="1"/>
  <c r="L108" i="1"/>
  <c r="L109" i="1"/>
  <c r="L110" i="1"/>
  <c r="L111" i="1"/>
  <c r="L112" i="1"/>
  <c r="L113" i="1"/>
  <c r="L114" i="1"/>
  <c r="L115" i="1"/>
  <c r="L116" i="1"/>
  <c r="H112" i="1"/>
  <c r="H98" i="1"/>
  <c r="H99" i="1"/>
  <c r="H100" i="1"/>
  <c r="H101" i="1"/>
  <c r="H102" i="1"/>
  <c r="H103" i="1"/>
  <c r="H104" i="1"/>
  <c r="H105" i="1"/>
  <c r="H106" i="1"/>
  <c r="H107" i="1"/>
  <c r="H108" i="1"/>
  <c r="H109" i="1"/>
  <c r="H110" i="1"/>
  <c r="H111" i="1"/>
  <c r="H113" i="1"/>
  <c r="H114" i="1"/>
  <c r="H115" i="1"/>
  <c r="H116" i="1"/>
  <c r="H97" i="1"/>
  <c r="D98" i="1"/>
  <c r="D99" i="1"/>
  <c r="D100" i="1"/>
  <c r="D101" i="1"/>
  <c r="D102" i="1"/>
  <c r="D103" i="1"/>
  <c r="D104" i="1"/>
  <c r="D105" i="1"/>
  <c r="D106" i="1"/>
  <c r="D107" i="1"/>
  <c r="D108" i="1"/>
  <c r="D109" i="1"/>
  <c r="D110" i="1"/>
  <c r="D111" i="1"/>
  <c r="D112" i="1"/>
  <c r="D113" i="1"/>
  <c r="D114" i="1"/>
  <c r="D115" i="1"/>
  <c r="D116" i="1"/>
  <c r="D97" i="1"/>
  <c r="AA150" i="1" l="1"/>
  <c r="AA769" i="1" s="1"/>
  <c r="AA13" i="7" s="1"/>
  <c r="X150" i="1"/>
  <c r="X769" i="1" s="1"/>
  <c r="X13" i="7" s="1"/>
  <c r="W150" i="1"/>
  <c r="W769" i="1" s="1"/>
  <c r="W13" i="7" s="1"/>
  <c r="L150" i="1"/>
  <c r="L769" i="1" s="1"/>
  <c r="L13" i="7" s="1"/>
  <c r="J120" i="1"/>
  <c r="J772" i="1" s="1"/>
  <c r="U150" i="1"/>
  <c r="U769" i="1" s="1"/>
  <c r="U13" i="7" s="1"/>
  <c r="Q150" i="1"/>
  <c r="Q769" i="1" s="1"/>
  <c r="Q13" i="7" s="1"/>
  <c r="M150" i="1"/>
  <c r="M769" i="1" s="1"/>
  <c r="M13" i="7" s="1"/>
  <c r="I150" i="1"/>
  <c r="I769" i="1" s="1"/>
  <c r="I13" i="7" s="1"/>
  <c r="T150" i="1"/>
  <c r="T769" i="1" s="1"/>
  <c r="T13" i="7" s="1"/>
  <c r="P150" i="1"/>
  <c r="P769" i="1" s="1"/>
  <c r="P13" i="7" s="1"/>
  <c r="S150" i="1"/>
  <c r="S769" i="1" s="1"/>
  <c r="S13" i="7" s="1"/>
  <c r="O150" i="1"/>
  <c r="O769" i="1" s="1"/>
  <c r="O13" i="7" s="1"/>
  <c r="K150" i="1"/>
  <c r="K769" i="1" s="1"/>
  <c r="K13" i="7" s="1"/>
  <c r="C120" i="1"/>
  <c r="C768" i="1"/>
  <c r="C12" i="7" s="1"/>
  <c r="V150" i="1"/>
  <c r="V769" i="1" s="1"/>
  <c r="V13" i="7" s="1"/>
  <c r="R150" i="1"/>
  <c r="R769" i="1" s="1"/>
  <c r="R13" i="7" s="1"/>
  <c r="N150" i="1"/>
  <c r="N769" i="1" s="1"/>
  <c r="N13" i="7" s="1"/>
  <c r="J150" i="1"/>
  <c r="J769" i="1" s="1"/>
  <c r="J13" i="7" s="1"/>
  <c r="U119" i="1"/>
  <c r="U768" i="1" s="1"/>
  <c r="U12" i="7" s="1"/>
  <c r="Q119" i="1"/>
  <c r="Q768" i="1" s="1"/>
  <c r="Q12" i="7" s="1"/>
  <c r="M119" i="1"/>
  <c r="M768" i="1" s="1"/>
  <c r="M12" i="7" s="1"/>
  <c r="H119" i="1"/>
  <c r="H768" i="1" s="1"/>
  <c r="H12" i="7" s="1"/>
  <c r="H120" i="1"/>
  <c r="H772" i="1" s="1"/>
  <c r="I119" i="1"/>
  <c r="I768" i="1" s="1"/>
  <c r="I12" i="7" s="1"/>
  <c r="Y119" i="1"/>
  <c r="Y768" i="1" s="1"/>
  <c r="Y12" i="7" s="1"/>
  <c r="Z120" i="1"/>
  <c r="Z772" i="1" s="1"/>
  <c r="V120" i="1"/>
  <c r="V772" i="1" s="1"/>
  <c r="R120" i="1"/>
  <c r="R772" i="1" s="1"/>
  <c r="N120" i="1"/>
  <c r="N772" i="1" s="1"/>
  <c r="T119" i="1"/>
  <c r="T768" i="1" s="1"/>
  <c r="T12" i="7" s="1"/>
  <c r="P119" i="1"/>
  <c r="P768" i="1" s="1"/>
  <c r="P12" i="7" s="1"/>
  <c r="L119" i="1"/>
  <c r="L768" i="1" s="1"/>
  <c r="L12" i="7" s="1"/>
  <c r="Z119" i="1"/>
  <c r="Z768" i="1" s="1"/>
  <c r="Z12" i="7" s="1"/>
  <c r="Y120" i="1"/>
  <c r="Y772" i="1" s="1"/>
  <c r="U120" i="1"/>
  <c r="U772" i="1" s="1"/>
  <c r="M120" i="1"/>
  <c r="M772" i="1" s="1"/>
  <c r="X119" i="1"/>
  <c r="X768" i="1" s="1"/>
  <c r="X12" i="7" s="1"/>
  <c r="S119" i="1"/>
  <c r="S768" i="1" s="1"/>
  <c r="S12" i="7" s="1"/>
  <c r="O119" i="1"/>
  <c r="O768" i="1" s="1"/>
  <c r="O12" i="7" s="1"/>
  <c r="K119" i="1"/>
  <c r="K768" i="1" s="1"/>
  <c r="K12" i="7" s="1"/>
  <c r="AA119" i="1"/>
  <c r="AA768" i="1" s="1"/>
  <c r="AA12" i="7" s="1"/>
  <c r="W119" i="1"/>
  <c r="W768" i="1" s="1"/>
  <c r="W12" i="7" s="1"/>
  <c r="X120" i="1"/>
  <c r="X772" i="1" s="1"/>
  <c r="T120" i="1"/>
  <c r="T772" i="1" s="1"/>
  <c r="P120" i="1"/>
  <c r="P772" i="1" s="1"/>
  <c r="L120" i="1"/>
  <c r="L772" i="1" s="1"/>
  <c r="Q120" i="1"/>
  <c r="Q772" i="1" s="1"/>
  <c r="I120" i="1"/>
  <c r="I772" i="1" s="1"/>
  <c r="V119" i="1"/>
  <c r="V768" i="1" s="1"/>
  <c r="V12" i="7" s="1"/>
  <c r="R119" i="1"/>
  <c r="R768" i="1" s="1"/>
  <c r="R12" i="7" s="1"/>
  <c r="N119" i="1"/>
  <c r="N768" i="1" s="1"/>
  <c r="N12" i="7" s="1"/>
  <c r="J119" i="1"/>
  <c r="J768" i="1" s="1"/>
  <c r="J12" i="7" s="1"/>
  <c r="AA120" i="1"/>
  <c r="AA772" i="1" s="1"/>
  <c r="W120" i="1"/>
  <c r="W772" i="1" s="1"/>
  <c r="S120" i="1"/>
  <c r="S772" i="1" s="1"/>
  <c r="O120" i="1"/>
  <c r="O772" i="1" s="1"/>
  <c r="K120" i="1"/>
  <c r="K772" i="1" s="1"/>
  <c r="C772" i="1" l="1"/>
  <c r="C16" i="7" s="1"/>
  <c r="L775" i="1"/>
  <c r="L19" i="7" s="1"/>
  <c r="L16" i="7"/>
  <c r="Z775" i="1"/>
  <c r="Z19" i="7" s="1"/>
  <c r="Z16" i="7"/>
  <c r="W775" i="1"/>
  <c r="W19" i="7" s="1"/>
  <c r="W16" i="7"/>
  <c r="Y775" i="1"/>
  <c r="Y19" i="7" s="1"/>
  <c r="Y16" i="7"/>
  <c r="K775" i="1"/>
  <c r="K19" i="7" s="1"/>
  <c r="K16" i="7"/>
  <c r="AA775" i="1"/>
  <c r="AA19" i="7" s="1"/>
  <c r="AA16" i="7"/>
  <c r="P775" i="1"/>
  <c r="P19" i="7" s="1"/>
  <c r="P16" i="7"/>
  <c r="N775" i="1"/>
  <c r="N19" i="7" s="1"/>
  <c r="N16" i="7"/>
  <c r="O775" i="1"/>
  <c r="O19" i="7" s="1"/>
  <c r="O16" i="7"/>
  <c r="I775" i="1"/>
  <c r="I19" i="7" s="1"/>
  <c r="I16" i="7"/>
  <c r="T775" i="1"/>
  <c r="T19" i="7" s="1"/>
  <c r="T16" i="7"/>
  <c r="M775" i="1"/>
  <c r="M19" i="7" s="1"/>
  <c r="M16" i="7"/>
  <c r="R775" i="1"/>
  <c r="R19" i="7" s="1"/>
  <c r="R16" i="7"/>
  <c r="S775" i="1"/>
  <c r="S19" i="7" s="1"/>
  <c r="S16" i="7"/>
  <c r="Q775" i="1"/>
  <c r="Q19" i="7" s="1"/>
  <c r="Q16" i="7"/>
  <c r="X775" i="1"/>
  <c r="X19" i="7" s="1"/>
  <c r="X16" i="7"/>
  <c r="U775" i="1"/>
  <c r="U19" i="7" s="1"/>
  <c r="U16" i="7"/>
  <c r="V775" i="1"/>
  <c r="V19" i="7" s="1"/>
  <c r="V16" i="7"/>
  <c r="H775" i="1"/>
  <c r="H19" i="7" s="1"/>
  <c r="H16" i="7"/>
  <c r="J775" i="1"/>
  <c r="J19" i="7" s="1"/>
  <c r="J16" i="7"/>
  <c r="K78" i="1"/>
  <c r="G78" i="1"/>
  <c r="C78" i="1"/>
  <c r="K44" i="1"/>
  <c r="G44" i="1"/>
  <c r="C44" i="1"/>
  <c r="C775" i="1" l="1"/>
  <c r="C19" i="7" s="1"/>
  <c r="K261" i="1"/>
  <c r="M72" i="1"/>
  <c r="L72" i="1"/>
  <c r="K72" i="1"/>
  <c r="I72" i="1"/>
  <c r="H72" i="1"/>
  <c r="G72" i="1"/>
  <c r="E72" i="1"/>
  <c r="D72" i="1"/>
  <c r="I38" i="1"/>
  <c r="H38" i="1"/>
  <c r="D38" i="1"/>
  <c r="E38" i="1"/>
  <c r="D706" i="1" l="1"/>
  <c r="E706" i="1"/>
  <c r="F706" i="1"/>
  <c r="G706" i="1"/>
  <c r="H706" i="1"/>
  <c r="I706" i="1"/>
  <c r="J706" i="1"/>
  <c r="K706" i="1"/>
  <c r="L706" i="1"/>
  <c r="M706" i="1"/>
  <c r="N706" i="1"/>
  <c r="O706" i="1"/>
  <c r="P706" i="1"/>
  <c r="Q706" i="1"/>
  <c r="R706" i="1"/>
  <c r="S706" i="1"/>
  <c r="T706" i="1"/>
  <c r="U706" i="1"/>
  <c r="V706" i="1"/>
  <c r="W706" i="1"/>
  <c r="X706" i="1"/>
  <c r="Y706" i="1"/>
  <c r="Z706" i="1"/>
  <c r="AA706" i="1"/>
  <c r="C706" i="1"/>
  <c r="F682" i="1"/>
  <c r="G687" i="1"/>
  <c r="F687" i="1"/>
  <c r="E687" i="1"/>
  <c r="D687" i="1"/>
  <c r="C687" i="1"/>
  <c r="AA687" i="1"/>
  <c r="Z687" i="1"/>
  <c r="Y687" i="1"/>
  <c r="X687" i="1"/>
  <c r="W687" i="1"/>
  <c r="AA682" i="1"/>
  <c r="D682" i="1"/>
  <c r="E682" i="1"/>
  <c r="G682" i="1"/>
  <c r="H682" i="1"/>
  <c r="I682" i="1"/>
  <c r="J682" i="1"/>
  <c r="K682" i="1"/>
  <c r="L682" i="1"/>
  <c r="M682" i="1"/>
  <c r="N682" i="1"/>
  <c r="O682" i="1"/>
  <c r="P682" i="1"/>
  <c r="Q682" i="1"/>
  <c r="R682" i="1"/>
  <c r="S682" i="1"/>
  <c r="T682" i="1"/>
  <c r="U682" i="1"/>
  <c r="V682" i="1"/>
  <c r="W682" i="1"/>
  <c r="X682" i="1"/>
  <c r="Y682" i="1"/>
  <c r="Z682" i="1"/>
  <c r="C682" i="1"/>
  <c r="G663" i="1"/>
  <c r="F663" i="1"/>
  <c r="E663" i="1"/>
  <c r="D663" i="1"/>
  <c r="C663" i="1"/>
  <c r="AA663" i="1"/>
  <c r="Z663" i="1"/>
  <c r="Y663" i="1"/>
  <c r="X663" i="1"/>
  <c r="W663" i="1"/>
  <c r="D658" i="1"/>
  <c r="E658" i="1"/>
  <c r="F658" i="1"/>
  <c r="G658" i="1"/>
  <c r="H658" i="1"/>
  <c r="I658" i="1"/>
  <c r="J658" i="1"/>
  <c r="K658" i="1"/>
  <c r="L658" i="1"/>
  <c r="M658" i="1"/>
  <c r="N658" i="1"/>
  <c r="O658" i="1"/>
  <c r="P658" i="1"/>
  <c r="Q658" i="1"/>
  <c r="R658" i="1"/>
  <c r="S658" i="1"/>
  <c r="T658" i="1"/>
  <c r="U658" i="1"/>
  <c r="V658" i="1"/>
  <c r="W658" i="1"/>
  <c r="X658" i="1"/>
  <c r="Y658" i="1"/>
  <c r="Z658" i="1"/>
  <c r="AA658" i="1"/>
  <c r="C658" i="1"/>
  <c r="AA639" i="1"/>
  <c r="Z639" i="1"/>
  <c r="Y639" i="1"/>
  <c r="X639" i="1"/>
  <c r="W639" i="1"/>
  <c r="G639" i="1"/>
  <c r="F639" i="1"/>
  <c r="E639" i="1"/>
  <c r="D639" i="1"/>
  <c r="C639" i="1"/>
  <c r="D622" i="1"/>
  <c r="E622" i="1"/>
  <c r="F622" i="1"/>
  <c r="G622" i="1"/>
  <c r="H622" i="1"/>
  <c r="I622" i="1"/>
  <c r="J622" i="1"/>
  <c r="K622" i="1"/>
  <c r="L622" i="1"/>
  <c r="M622" i="1"/>
  <c r="N622" i="1"/>
  <c r="O622" i="1"/>
  <c r="P622" i="1"/>
  <c r="Q622" i="1"/>
  <c r="R622" i="1"/>
  <c r="S622" i="1"/>
  <c r="T622" i="1"/>
  <c r="U622" i="1"/>
  <c r="V622" i="1"/>
  <c r="W622" i="1"/>
  <c r="X622" i="1"/>
  <c r="Y622" i="1"/>
  <c r="Z622" i="1"/>
  <c r="AA622" i="1"/>
  <c r="C622" i="1"/>
  <c r="AA603" i="1"/>
  <c r="Z603" i="1"/>
  <c r="Y603" i="1"/>
  <c r="X603" i="1"/>
  <c r="W603" i="1"/>
  <c r="G603" i="1"/>
  <c r="F603" i="1"/>
  <c r="E603" i="1"/>
  <c r="D603" i="1"/>
  <c r="C603" i="1"/>
  <c r="D598" i="1"/>
  <c r="E598" i="1"/>
  <c r="F598" i="1"/>
  <c r="G598" i="1"/>
  <c r="H598" i="1"/>
  <c r="I598" i="1"/>
  <c r="J598" i="1"/>
  <c r="K598" i="1"/>
  <c r="L598" i="1"/>
  <c r="M598" i="1"/>
  <c r="N598" i="1"/>
  <c r="O598" i="1"/>
  <c r="P598" i="1"/>
  <c r="Q598" i="1"/>
  <c r="R598" i="1"/>
  <c r="S598" i="1"/>
  <c r="T598" i="1"/>
  <c r="U598" i="1"/>
  <c r="V598" i="1"/>
  <c r="W598" i="1"/>
  <c r="X598" i="1"/>
  <c r="Y598" i="1"/>
  <c r="Z598" i="1"/>
  <c r="AA598" i="1"/>
  <c r="C598" i="1"/>
  <c r="AA579" i="1"/>
  <c r="Z579" i="1"/>
  <c r="Y579" i="1"/>
  <c r="X579" i="1"/>
  <c r="W579" i="1"/>
  <c r="G579" i="1"/>
  <c r="F579" i="1"/>
  <c r="E579" i="1"/>
  <c r="D579" i="1"/>
  <c r="C579" i="1"/>
  <c r="N574" i="1"/>
  <c r="D574" i="1"/>
  <c r="E574" i="1"/>
  <c r="F574" i="1"/>
  <c r="G574" i="1"/>
  <c r="H574" i="1"/>
  <c r="I574" i="1"/>
  <c r="J574" i="1"/>
  <c r="K574" i="1"/>
  <c r="L574" i="1"/>
  <c r="M574" i="1"/>
  <c r="O574" i="1"/>
  <c r="P574" i="1"/>
  <c r="Q574" i="1"/>
  <c r="R574" i="1"/>
  <c r="S574" i="1"/>
  <c r="T574" i="1"/>
  <c r="U574" i="1"/>
  <c r="V574" i="1"/>
  <c r="W574" i="1"/>
  <c r="X574" i="1"/>
  <c r="Y574" i="1"/>
  <c r="Z574" i="1"/>
  <c r="AA574" i="1"/>
  <c r="C574" i="1"/>
  <c r="AA555" i="1"/>
  <c r="Z555" i="1"/>
  <c r="Y555" i="1"/>
  <c r="X555" i="1"/>
  <c r="W555" i="1"/>
  <c r="G555" i="1"/>
  <c r="F555" i="1"/>
  <c r="E555" i="1"/>
  <c r="D555" i="1"/>
  <c r="C555" i="1"/>
  <c r="D538" i="1"/>
  <c r="E538" i="1"/>
  <c r="F538" i="1"/>
  <c r="G538" i="1"/>
  <c r="H538" i="1"/>
  <c r="I538" i="1"/>
  <c r="J538" i="1"/>
  <c r="K538" i="1"/>
  <c r="L538" i="1"/>
  <c r="M538" i="1"/>
  <c r="N538" i="1"/>
  <c r="O538" i="1"/>
  <c r="P538" i="1"/>
  <c r="Q538" i="1"/>
  <c r="R538" i="1"/>
  <c r="S538" i="1"/>
  <c r="T538" i="1"/>
  <c r="U538" i="1"/>
  <c r="V538" i="1"/>
  <c r="W538" i="1"/>
  <c r="X538" i="1"/>
  <c r="Y538" i="1"/>
  <c r="Z538" i="1"/>
  <c r="AA538" i="1"/>
  <c r="C538" i="1"/>
  <c r="AA519" i="1"/>
  <c r="Z519" i="1"/>
  <c r="Y519" i="1"/>
  <c r="X519" i="1"/>
  <c r="W519" i="1"/>
  <c r="G519" i="1"/>
  <c r="F519" i="1"/>
  <c r="E519" i="1"/>
  <c r="D519" i="1"/>
  <c r="C519" i="1"/>
  <c r="D514" i="1"/>
  <c r="E514" i="1"/>
  <c r="F514" i="1"/>
  <c r="G514" i="1"/>
  <c r="H514" i="1"/>
  <c r="I514" i="1"/>
  <c r="J514" i="1"/>
  <c r="K514" i="1"/>
  <c r="L514" i="1"/>
  <c r="M514" i="1"/>
  <c r="N514" i="1"/>
  <c r="O514" i="1"/>
  <c r="P514" i="1"/>
  <c r="Q514" i="1"/>
  <c r="R514" i="1"/>
  <c r="S514" i="1"/>
  <c r="T514" i="1"/>
  <c r="U514" i="1"/>
  <c r="V514" i="1"/>
  <c r="W514" i="1"/>
  <c r="X514" i="1"/>
  <c r="Y514" i="1"/>
  <c r="Z514" i="1"/>
  <c r="AA514" i="1"/>
  <c r="C514" i="1"/>
  <c r="G495" i="1"/>
  <c r="F495" i="1"/>
  <c r="E495" i="1"/>
  <c r="D495" i="1"/>
  <c r="C495" i="1"/>
  <c r="AA495" i="1"/>
  <c r="Z495" i="1"/>
  <c r="Y495" i="1"/>
  <c r="X495" i="1"/>
  <c r="W495" i="1"/>
  <c r="F490" i="1"/>
  <c r="C490" i="1"/>
  <c r="D490" i="1"/>
  <c r="E490" i="1"/>
  <c r="G490" i="1"/>
  <c r="H490" i="1"/>
  <c r="I490" i="1"/>
  <c r="J490" i="1"/>
  <c r="K490" i="1"/>
  <c r="L490" i="1"/>
  <c r="M490" i="1"/>
  <c r="N490" i="1"/>
  <c r="O490" i="1"/>
  <c r="P490" i="1"/>
  <c r="Q490" i="1"/>
  <c r="R490" i="1"/>
  <c r="S490" i="1"/>
  <c r="T490" i="1"/>
  <c r="U490" i="1"/>
  <c r="V490" i="1"/>
  <c r="W490" i="1"/>
  <c r="X490" i="1"/>
  <c r="Y490" i="1"/>
  <c r="Z490" i="1"/>
  <c r="AA490" i="1"/>
  <c r="AA471" i="1"/>
  <c r="Z471" i="1"/>
  <c r="Y471" i="1"/>
  <c r="X471" i="1"/>
  <c r="W471" i="1"/>
  <c r="G471" i="1"/>
  <c r="F471" i="1"/>
  <c r="E471" i="1"/>
  <c r="D471" i="1"/>
  <c r="C471" i="1"/>
  <c r="C454" i="1"/>
  <c r="D454" i="1"/>
  <c r="E454" i="1"/>
  <c r="F454" i="1"/>
  <c r="G454" i="1"/>
  <c r="H454" i="1"/>
  <c r="I454" i="1"/>
  <c r="J454" i="1"/>
  <c r="K454" i="1"/>
  <c r="L454" i="1"/>
  <c r="M454" i="1"/>
  <c r="N454" i="1"/>
  <c r="O454" i="1"/>
  <c r="P454" i="1"/>
  <c r="Q454" i="1"/>
  <c r="R454" i="1"/>
  <c r="S454" i="1"/>
  <c r="T454" i="1"/>
  <c r="U454" i="1"/>
  <c r="V454" i="1"/>
  <c r="W454" i="1"/>
  <c r="X454" i="1"/>
  <c r="Y454" i="1"/>
  <c r="Z454" i="1"/>
  <c r="AA454" i="1"/>
  <c r="G435" i="1"/>
  <c r="F435" i="1"/>
  <c r="E435" i="1"/>
  <c r="D435" i="1"/>
  <c r="C435" i="1"/>
  <c r="AA435" i="1"/>
  <c r="Z435" i="1"/>
  <c r="Y435" i="1"/>
  <c r="X435" i="1"/>
  <c r="W435" i="1"/>
  <c r="AA430" i="1"/>
  <c r="D430" i="1"/>
  <c r="E430" i="1"/>
  <c r="F430" i="1"/>
  <c r="G430" i="1"/>
  <c r="H430" i="1"/>
  <c r="I430" i="1"/>
  <c r="J430" i="1"/>
  <c r="K430" i="1"/>
  <c r="L430" i="1"/>
  <c r="M430" i="1"/>
  <c r="N430" i="1"/>
  <c r="O430" i="1"/>
  <c r="P430" i="1"/>
  <c r="Q430" i="1"/>
  <c r="R430" i="1"/>
  <c r="S430" i="1"/>
  <c r="T430" i="1"/>
  <c r="U430" i="1"/>
  <c r="V430" i="1"/>
  <c r="W430" i="1"/>
  <c r="X430" i="1"/>
  <c r="Y430" i="1"/>
  <c r="Z430" i="1"/>
  <c r="C430" i="1"/>
  <c r="AA411" i="1"/>
  <c r="Z411" i="1"/>
  <c r="Y411" i="1"/>
  <c r="X411" i="1"/>
  <c r="W411" i="1"/>
  <c r="G411" i="1"/>
  <c r="F411" i="1"/>
  <c r="E411" i="1"/>
  <c r="D411" i="1"/>
  <c r="C411" i="1"/>
  <c r="D406" i="1"/>
  <c r="E406" i="1"/>
  <c r="F406" i="1"/>
  <c r="G406" i="1"/>
  <c r="H406" i="1"/>
  <c r="I406" i="1"/>
  <c r="J406" i="1"/>
  <c r="K406" i="1"/>
  <c r="L406" i="1"/>
  <c r="M406" i="1"/>
  <c r="N406" i="1"/>
  <c r="O406" i="1"/>
  <c r="P406" i="1"/>
  <c r="Q406" i="1"/>
  <c r="R406" i="1"/>
  <c r="S406" i="1"/>
  <c r="T406" i="1"/>
  <c r="U406" i="1"/>
  <c r="V406" i="1"/>
  <c r="W406" i="1"/>
  <c r="X406" i="1"/>
  <c r="Y406" i="1"/>
  <c r="Z406" i="1"/>
  <c r="AA406" i="1"/>
  <c r="C406" i="1"/>
  <c r="AA387" i="1"/>
  <c r="Z387" i="1"/>
  <c r="Y387" i="1"/>
  <c r="X387" i="1"/>
  <c r="W387" i="1"/>
  <c r="G387" i="1"/>
  <c r="F387" i="1"/>
  <c r="E387" i="1"/>
  <c r="D387" i="1"/>
  <c r="C387" i="1"/>
  <c r="D370" i="1"/>
  <c r="E370" i="1"/>
  <c r="F370" i="1"/>
  <c r="G370" i="1"/>
  <c r="H370" i="1"/>
  <c r="I370" i="1"/>
  <c r="J370" i="1"/>
  <c r="K370" i="1"/>
  <c r="L370" i="1"/>
  <c r="M370" i="1"/>
  <c r="N370" i="1"/>
  <c r="O370" i="1"/>
  <c r="P370" i="1"/>
  <c r="Q370" i="1"/>
  <c r="R370" i="1"/>
  <c r="S370" i="1"/>
  <c r="T370" i="1"/>
  <c r="U370" i="1"/>
  <c r="V370" i="1"/>
  <c r="W370" i="1"/>
  <c r="X370" i="1"/>
  <c r="Y370" i="1"/>
  <c r="Z370" i="1"/>
  <c r="AA370" i="1"/>
  <c r="C370" i="1"/>
  <c r="AA351" i="1"/>
  <c r="Z351" i="1"/>
  <c r="Y351" i="1"/>
  <c r="X351" i="1"/>
  <c r="W351" i="1"/>
  <c r="G351" i="1"/>
  <c r="F351" i="1"/>
  <c r="E351" i="1"/>
  <c r="D351" i="1"/>
  <c r="C351" i="1"/>
  <c r="D346" i="1"/>
  <c r="E346" i="1"/>
  <c r="F346" i="1"/>
  <c r="G346" i="1"/>
  <c r="H346" i="1"/>
  <c r="I346" i="1"/>
  <c r="J346" i="1"/>
  <c r="K346" i="1"/>
  <c r="L346" i="1"/>
  <c r="M346" i="1"/>
  <c r="N346" i="1"/>
  <c r="O346" i="1"/>
  <c r="P346" i="1"/>
  <c r="Q346" i="1"/>
  <c r="R346" i="1"/>
  <c r="S346" i="1"/>
  <c r="T346" i="1"/>
  <c r="U346" i="1"/>
  <c r="V346" i="1"/>
  <c r="W346" i="1"/>
  <c r="X346" i="1"/>
  <c r="Y346" i="1"/>
  <c r="Z346" i="1"/>
  <c r="AA346" i="1"/>
  <c r="C346" i="1"/>
  <c r="AA327" i="1"/>
  <c r="Z327" i="1"/>
  <c r="Y327" i="1"/>
  <c r="X327" i="1"/>
  <c r="W327" i="1"/>
  <c r="G327" i="1"/>
  <c r="F327" i="1"/>
  <c r="E327" i="1"/>
  <c r="D327" i="1"/>
  <c r="C327" i="1"/>
  <c r="D322" i="1"/>
  <c r="E322" i="1"/>
  <c r="F322" i="1"/>
  <c r="G322" i="1"/>
  <c r="H322" i="1"/>
  <c r="I322" i="1"/>
  <c r="J322" i="1"/>
  <c r="K322" i="1"/>
  <c r="L322" i="1"/>
  <c r="M322" i="1"/>
  <c r="N322" i="1"/>
  <c r="O322" i="1"/>
  <c r="P322" i="1"/>
  <c r="Q322" i="1"/>
  <c r="R322" i="1"/>
  <c r="S322" i="1"/>
  <c r="T322" i="1"/>
  <c r="U322" i="1"/>
  <c r="V322" i="1"/>
  <c r="W322" i="1"/>
  <c r="X322" i="1"/>
  <c r="Y322" i="1"/>
  <c r="Z322" i="1"/>
  <c r="AA322" i="1"/>
  <c r="C322" i="1"/>
  <c r="G303" i="1"/>
  <c r="F303" i="1"/>
  <c r="E303" i="1"/>
  <c r="D303" i="1"/>
  <c r="C303" i="1"/>
  <c r="AA303" i="1"/>
  <c r="Z303" i="1"/>
  <c r="Y303" i="1"/>
  <c r="X303" i="1"/>
  <c r="W303" i="1"/>
  <c r="M84" i="1"/>
  <c r="I84" i="1"/>
  <c r="E84" i="1"/>
  <c r="M51" i="1"/>
  <c r="I51" i="1"/>
  <c r="E51" i="1"/>
  <c r="C237" i="1" l="1"/>
  <c r="C285" i="1"/>
  <c r="W237" i="1"/>
  <c r="X237" i="1"/>
  <c r="Y237" i="1"/>
  <c r="Z237" i="1"/>
  <c r="AA237" i="1"/>
  <c r="AA218" i="1"/>
  <c r="Z218" i="1"/>
  <c r="Y218" i="1"/>
  <c r="X218" i="1"/>
  <c r="W218" i="1"/>
  <c r="W261" i="1"/>
  <c r="X261" i="1"/>
  <c r="Y261" i="1"/>
  <c r="Z261" i="1"/>
  <c r="AA261" i="1"/>
  <c r="AA242" i="1"/>
  <c r="Z242" i="1"/>
  <c r="Y242" i="1"/>
  <c r="X242" i="1"/>
  <c r="W242" i="1"/>
  <c r="W285" i="1"/>
  <c r="X285" i="1"/>
  <c r="Y285" i="1"/>
  <c r="Z285" i="1"/>
  <c r="AA285" i="1"/>
  <c r="W266" i="1"/>
  <c r="X266" i="1"/>
  <c r="Y266" i="1"/>
  <c r="Z266" i="1"/>
  <c r="AA266" i="1"/>
  <c r="D285" i="1"/>
  <c r="F285" i="1"/>
  <c r="G285" i="1"/>
  <c r="G266" i="1"/>
  <c r="F266" i="1"/>
  <c r="E266" i="1"/>
  <c r="D266" i="1"/>
  <c r="C266" i="1"/>
  <c r="D261" i="1"/>
  <c r="E261" i="1"/>
  <c r="F261" i="1"/>
  <c r="C242" i="1"/>
  <c r="D242" i="1"/>
  <c r="E242" i="1"/>
  <c r="F242" i="1"/>
  <c r="G242" i="1"/>
  <c r="C218" i="1"/>
  <c r="D218" i="1"/>
  <c r="E218" i="1"/>
  <c r="F218" i="1"/>
  <c r="G218" i="1"/>
  <c r="H218" i="1"/>
  <c r="E234" i="1"/>
  <c r="G234" i="1"/>
  <c r="C234" i="1"/>
  <c r="D237" i="1"/>
  <c r="F237" i="1"/>
  <c r="G237" i="1"/>
  <c r="J285" i="1"/>
  <c r="K285" i="1"/>
  <c r="L285" i="1"/>
  <c r="M285" i="1"/>
  <c r="N285" i="1"/>
  <c r="O285" i="1"/>
  <c r="P285" i="1"/>
  <c r="Q285" i="1"/>
  <c r="R285" i="1"/>
  <c r="S285" i="1"/>
  <c r="T285" i="1"/>
  <c r="U285" i="1"/>
  <c r="V285" i="1"/>
  <c r="H285" i="1"/>
  <c r="C458" i="1"/>
  <c r="C289" i="1"/>
  <c r="I261" i="1"/>
  <c r="J261" i="1"/>
  <c r="L261" i="1"/>
  <c r="M261" i="1"/>
  <c r="N261" i="1"/>
  <c r="O261" i="1"/>
  <c r="P261" i="1"/>
  <c r="Q261" i="1"/>
  <c r="R261" i="1"/>
  <c r="S261" i="1"/>
  <c r="T261" i="1"/>
  <c r="U261" i="1"/>
  <c r="V261" i="1"/>
  <c r="I237" i="1"/>
  <c r="K237" i="1"/>
  <c r="L237" i="1"/>
  <c r="M237" i="1"/>
  <c r="N237" i="1"/>
  <c r="O237" i="1"/>
  <c r="P237" i="1"/>
  <c r="Q237" i="1"/>
  <c r="R237" i="1"/>
  <c r="S237" i="1"/>
  <c r="T237" i="1"/>
  <c r="U237" i="1"/>
  <c r="V237" i="1"/>
  <c r="H261" i="1"/>
  <c r="H237" i="1"/>
  <c r="S56" i="2"/>
  <c r="S57" i="2"/>
  <c r="S58" i="2"/>
  <c r="S59" i="2"/>
  <c r="S60" i="2"/>
  <c r="S61" i="2"/>
  <c r="S62" i="2"/>
  <c r="S63" i="2"/>
  <c r="S64" i="2"/>
  <c r="S65" i="2"/>
  <c r="S66" i="2"/>
  <c r="S67" i="2"/>
  <c r="S68" i="2"/>
  <c r="S69" i="2"/>
  <c r="S70" i="2"/>
  <c r="S71" i="2"/>
  <c r="S72" i="2"/>
  <c r="S73" i="2"/>
  <c r="S74" i="2"/>
  <c r="S75" i="2"/>
  <c r="S76" i="2"/>
  <c r="S77" i="2"/>
  <c r="S78" i="2"/>
  <c r="S55" i="2"/>
  <c r="K85" i="1"/>
  <c r="K84" i="1"/>
  <c r="L84" i="1" s="1"/>
  <c r="C712" i="1" s="1"/>
  <c r="G85" i="1"/>
  <c r="G84" i="1"/>
  <c r="H84" i="1" s="1"/>
  <c r="C628" i="1" s="1"/>
  <c r="C85" i="1"/>
  <c r="C84" i="1"/>
  <c r="D84" i="1" s="1"/>
  <c r="C544" i="1" s="1"/>
  <c r="K52" i="1"/>
  <c r="K51" i="1"/>
  <c r="L51" i="1" s="1"/>
  <c r="C460" i="1" s="1"/>
  <c r="G52" i="1"/>
  <c r="G51" i="1"/>
  <c r="H51" i="1" s="1"/>
  <c r="C376" i="1" s="1"/>
  <c r="C377" i="1" s="1"/>
  <c r="C378" i="1" s="1"/>
  <c r="C52" i="1"/>
  <c r="C51" i="1"/>
  <c r="D51" i="1" s="1"/>
  <c r="F765" i="1" l="1"/>
  <c r="F9" i="7" s="1"/>
  <c r="C765" i="1"/>
  <c r="C9" i="7" s="1"/>
  <c r="G765" i="1"/>
  <c r="G9" i="7" s="1"/>
  <c r="E765" i="1"/>
  <c r="E9" i="7" s="1"/>
  <c r="D765" i="1"/>
  <c r="D9" i="7" s="1"/>
  <c r="AA765" i="1"/>
  <c r="AA9" i="7" s="1"/>
  <c r="Z765" i="1"/>
  <c r="Z9" i="7" s="1"/>
  <c r="Y765" i="1"/>
  <c r="Y9" i="7" s="1"/>
  <c r="X765" i="1"/>
  <c r="X9" i="7" s="1"/>
  <c r="S765" i="1"/>
  <c r="S9" i="7" s="1"/>
  <c r="O765" i="1"/>
  <c r="O9" i="7" s="1"/>
  <c r="K765" i="1"/>
  <c r="K9" i="7" s="1"/>
  <c r="V765" i="1"/>
  <c r="V9" i="7" s="1"/>
  <c r="R765" i="1"/>
  <c r="R9" i="7" s="1"/>
  <c r="N765" i="1"/>
  <c r="N9" i="7" s="1"/>
  <c r="J765" i="1"/>
  <c r="J9" i="7" s="1"/>
  <c r="U765" i="1"/>
  <c r="U9" i="7" s="1"/>
  <c r="Q765" i="1"/>
  <c r="Q9" i="7" s="1"/>
  <c r="M765" i="1"/>
  <c r="M9" i="7" s="1"/>
  <c r="I765" i="1"/>
  <c r="I9" i="7" s="1"/>
  <c r="H765" i="1"/>
  <c r="H9" i="7" s="1"/>
  <c r="T765" i="1"/>
  <c r="T9" i="7" s="1"/>
  <c r="P765" i="1"/>
  <c r="P9" i="7" s="1"/>
  <c r="L765" i="1"/>
  <c r="L9" i="7" s="1"/>
  <c r="W765" i="1"/>
  <c r="W9" i="7" s="1"/>
  <c r="D713" i="1"/>
  <c r="D714" i="1" s="1"/>
  <c r="H713" i="1"/>
  <c r="H714" i="1" s="1"/>
  <c r="L713" i="1"/>
  <c r="L714" i="1" s="1"/>
  <c r="P713" i="1"/>
  <c r="P714" i="1" s="1"/>
  <c r="T713" i="1"/>
  <c r="T714" i="1" s="1"/>
  <c r="X713" i="1"/>
  <c r="X714" i="1" s="1"/>
  <c r="C713" i="1"/>
  <c r="C714" i="1" s="1"/>
  <c r="F713" i="1"/>
  <c r="F714" i="1" s="1"/>
  <c r="N713" i="1"/>
  <c r="N714" i="1" s="1"/>
  <c r="R713" i="1"/>
  <c r="R714" i="1" s="1"/>
  <c r="Z713" i="1"/>
  <c r="Z714" i="1" s="1"/>
  <c r="G713" i="1"/>
  <c r="G714" i="1" s="1"/>
  <c r="O713" i="1"/>
  <c r="O714" i="1" s="1"/>
  <c r="S713" i="1"/>
  <c r="S714" i="1" s="1"/>
  <c r="AA713" i="1"/>
  <c r="AA714" i="1" s="1"/>
  <c r="E713" i="1"/>
  <c r="E714" i="1" s="1"/>
  <c r="I713" i="1"/>
  <c r="I714" i="1" s="1"/>
  <c r="M713" i="1"/>
  <c r="M714" i="1" s="1"/>
  <c r="Q713" i="1"/>
  <c r="Q714" i="1" s="1"/>
  <c r="U713" i="1"/>
  <c r="U714" i="1" s="1"/>
  <c r="Y713" i="1"/>
  <c r="Y714" i="1" s="1"/>
  <c r="J713" i="1"/>
  <c r="J714" i="1" s="1"/>
  <c r="V713" i="1"/>
  <c r="V714" i="1" s="1"/>
  <c r="K713" i="1"/>
  <c r="K714" i="1" s="1"/>
  <c r="W713" i="1"/>
  <c r="W714" i="1" s="1"/>
  <c r="G710" i="1"/>
  <c r="W710" i="1"/>
  <c r="AA710" i="1"/>
  <c r="D710" i="1"/>
  <c r="X710" i="1"/>
  <c r="C710" i="1"/>
  <c r="E710" i="1"/>
  <c r="Y710" i="1"/>
  <c r="F710" i="1"/>
  <c r="Z710" i="1"/>
  <c r="F545" i="1"/>
  <c r="F546" i="1" s="1"/>
  <c r="J545" i="1"/>
  <c r="J546" i="1" s="1"/>
  <c r="N545" i="1"/>
  <c r="N546" i="1" s="1"/>
  <c r="R545" i="1"/>
  <c r="R546" i="1" s="1"/>
  <c r="V545" i="1"/>
  <c r="V546" i="1" s="1"/>
  <c r="Z545" i="1"/>
  <c r="Z546" i="1" s="1"/>
  <c r="G545" i="1"/>
  <c r="G546" i="1" s="1"/>
  <c r="K545" i="1"/>
  <c r="K546" i="1" s="1"/>
  <c r="O545" i="1"/>
  <c r="O546" i="1" s="1"/>
  <c r="S545" i="1"/>
  <c r="S546" i="1" s="1"/>
  <c r="W545" i="1"/>
  <c r="W546" i="1" s="1"/>
  <c r="AA545" i="1"/>
  <c r="AA546" i="1" s="1"/>
  <c r="D545" i="1"/>
  <c r="D546" i="1" s="1"/>
  <c r="H545" i="1"/>
  <c r="H546" i="1" s="1"/>
  <c r="L545" i="1"/>
  <c r="L546" i="1" s="1"/>
  <c r="P545" i="1"/>
  <c r="P546" i="1" s="1"/>
  <c r="T545" i="1"/>
  <c r="T546" i="1" s="1"/>
  <c r="X545" i="1"/>
  <c r="X546" i="1" s="1"/>
  <c r="C545" i="1"/>
  <c r="C546" i="1" s="1"/>
  <c r="Q545" i="1"/>
  <c r="Q546" i="1" s="1"/>
  <c r="E545" i="1"/>
  <c r="E546" i="1" s="1"/>
  <c r="U545" i="1"/>
  <c r="U546" i="1" s="1"/>
  <c r="I545" i="1"/>
  <c r="I546" i="1" s="1"/>
  <c r="Y545" i="1"/>
  <c r="Y546" i="1" s="1"/>
  <c r="M545" i="1"/>
  <c r="M546" i="1" s="1"/>
  <c r="C290" i="1"/>
  <c r="G626" i="1"/>
  <c r="W626" i="1"/>
  <c r="AA626" i="1"/>
  <c r="D626" i="1"/>
  <c r="X626" i="1"/>
  <c r="C626" i="1"/>
  <c r="F626" i="1"/>
  <c r="Z626" i="1"/>
  <c r="E626" i="1"/>
  <c r="Y626" i="1"/>
  <c r="J629" i="1"/>
  <c r="J630" i="1" s="1"/>
  <c r="H629" i="1"/>
  <c r="H630" i="1" s="1"/>
  <c r="M629" i="1"/>
  <c r="M630" i="1" s="1"/>
  <c r="Q629" i="1"/>
  <c r="Q630" i="1" s="1"/>
  <c r="U629" i="1"/>
  <c r="U630" i="1" s="1"/>
  <c r="Y629" i="1"/>
  <c r="Y630" i="1" s="1"/>
  <c r="C629" i="1"/>
  <c r="C630" i="1" s="1"/>
  <c r="P629" i="1"/>
  <c r="P630" i="1" s="1"/>
  <c r="E629" i="1"/>
  <c r="E630" i="1" s="1"/>
  <c r="I629" i="1"/>
  <c r="I630" i="1" s="1"/>
  <c r="N629" i="1"/>
  <c r="N630" i="1" s="1"/>
  <c r="R629" i="1"/>
  <c r="R630" i="1" s="1"/>
  <c r="V629" i="1"/>
  <c r="V630" i="1" s="1"/>
  <c r="Z629" i="1"/>
  <c r="Z630" i="1" s="1"/>
  <c r="L629" i="1"/>
  <c r="L630" i="1" s="1"/>
  <c r="T629" i="1"/>
  <c r="T630" i="1" s="1"/>
  <c r="D629" i="1"/>
  <c r="D630" i="1" s="1"/>
  <c r="F629" i="1"/>
  <c r="K629" i="1"/>
  <c r="K630" i="1" s="1"/>
  <c r="O629" i="1"/>
  <c r="O630" i="1" s="1"/>
  <c r="S629" i="1"/>
  <c r="S630" i="1" s="1"/>
  <c r="W629" i="1"/>
  <c r="W630" i="1" s="1"/>
  <c r="AA629" i="1"/>
  <c r="AA630" i="1" s="1"/>
  <c r="G629" i="1"/>
  <c r="G630" i="1" s="1"/>
  <c r="X629" i="1"/>
  <c r="X630" i="1" s="1"/>
  <c r="D627" i="1"/>
  <c r="D458" i="1"/>
  <c r="F542" i="1"/>
  <c r="W542" i="1"/>
  <c r="AA542" i="1"/>
  <c r="E542" i="1"/>
  <c r="C542" i="1"/>
  <c r="G542" i="1"/>
  <c r="X542" i="1"/>
  <c r="Z542" i="1"/>
  <c r="D542" i="1"/>
  <c r="Y542" i="1"/>
  <c r="G374" i="1"/>
  <c r="C374" i="1"/>
  <c r="C461" i="1"/>
  <c r="C462" i="1" s="1"/>
  <c r="D461" i="1"/>
  <c r="D462" i="1" s="1"/>
  <c r="E461" i="1"/>
  <c r="E462" i="1" s="1"/>
  <c r="C291" i="1"/>
  <c r="C292" i="1" s="1"/>
  <c r="C293" i="1" s="1"/>
  <c r="E458" i="1"/>
  <c r="Z458" i="1"/>
  <c r="F458" i="1"/>
  <c r="G458" i="1"/>
  <c r="W458" i="1"/>
  <c r="AA458" i="1"/>
  <c r="Y458" i="1"/>
  <c r="C459" i="1"/>
  <c r="X458" i="1"/>
  <c r="D289" i="1"/>
  <c r="F374" i="1"/>
  <c r="Z374" i="1"/>
  <c r="E374" i="1"/>
  <c r="Y374" i="1"/>
  <c r="W374" i="1"/>
  <c r="AA374" i="1"/>
  <c r="D374" i="1"/>
  <c r="X374" i="1"/>
  <c r="H461" i="1"/>
  <c r="L461" i="1"/>
  <c r="P461" i="1"/>
  <c r="T461" i="1"/>
  <c r="X461" i="1"/>
  <c r="K461" i="1"/>
  <c r="AA461" i="1"/>
  <c r="I461" i="1"/>
  <c r="M461" i="1"/>
  <c r="Q461" i="1"/>
  <c r="U461" i="1"/>
  <c r="Y461" i="1"/>
  <c r="F461" i="1"/>
  <c r="J461" i="1"/>
  <c r="N461" i="1"/>
  <c r="R461" i="1"/>
  <c r="V461" i="1"/>
  <c r="Z461" i="1"/>
  <c r="G461" i="1"/>
  <c r="O461" i="1"/>
  <c r="S461" i="1"/>
  <c r="W461" i="1"/>
  <c r="X289" i="1"/>
  <c r="D377" i="1"/>
  <c r="D378" i="1" s="1"/>
  <c r="H377" i="1"/>
  <c r="H378" i="1" s="1"/>
  <c r="L377" i="1"/>
  <c r="L378" i="1" s="1"/>
  <c r="P377" i="1"/>
  <c r="P378" i="1" s="1"/>
  <c r="T377" i="1"/>
  <c r="T378" i="1" s="1"/>
  <c r="X377" i="1"/>
  <c r="X378" i="1" s="1"/>
  <c r="E377" i="1"/>
  <c r="E378" i="1" s="1"/>
  <c r="I377" i="1"/>
  <c r="I378" i="1" s="1"/>
  <c r="M377" i="1"/>
  <c r="M378" i="1" s="1"/>
  <c r="Q377" i="1"/>
  <c r="Q378" i="1" s="1"/>
  <c r="U377" i="1"/>
  <c r="U378" i="1" s="1"/>
  <c r="Y377" i="1"/>
  <c r="Y378" i="1" s="1"/>
  <c r="G377" i="1"/>
  <c r="G378" i="1" s="1"/>
  <c r="O377" i="1"/>
  <c r="O378" i="1" s="1"/>
  <c r="W377" i="1"/>
  <c r="W378" i="1" s="1"/>
  <c r="F377" i="1"/>
  <c r="F378" i="1" s="1"/>
  <c r="J377" i="1"/>
  <c r="N377" i="1"/>
  <c r="R377" i="1"/>
  <c r="R378" i="1" s="1"/>
  <c r="V377" i="1"/>
  <c r="V378" i="1" s="1"/>
  <c r="Z377" i="1"/>
  <c r="K377" i="1"/>
  <c r="K378" i="1" s="1"/>
  <c r="S377" i="1"/>
  <c r="S378" i="1" s="1"/>
  <c r="AA377" i="1"/>
  <c r="AA378" i="1" s="1"/>
  <c r="E289" i="1"/>
  <c r="AA289" i="1"/>
  <c r="W289" i="1"/>
  <c r="Z289" i="1"/>
  <c r="G289" i="1"/>
  <c r="Y289" i="1"/>
  <c r="F289" i="1"/>
  <c r="D234" i="1"/>
  <c r="F234" i="1"/>
  <c r="S292" i="1" l="1"/>
  <c r="S293" i="1" s="1"/>
  <c r="F290" i="1"/>
  <c r="Z375" i="1"/>
  <c r="G459" i="1"/>
  <c r="D459" i="1"/>
  <c r="G627" i="1"/>
  <c r="G711" i="1"/>
  <c r="Y290" i="1"/>
  <c r="AA290" i="1"/>
  <c r="W375" i="1"/>
  <c r="F375" i="1"/>
  <c r="Y459" i="1"/>
  <c r="F459" i="1"/>
  <c r="G375" i="1"/>
  <c r="X543" i="1"/>
  <c r="AA543" i="1"/>
  <c r="Z627" i="1"/>
  <c r="Y711" i="1"/>
  <c r="D711" i="1"/>
  <c r="AA375" i="1"/>
  <c r="Z543" i="1"/>
  <c r="E627" i="1"/>
  <c r="G290" i="1"/>
  <c r="E290" i="1"/>
  <c r="X375" i="1"/>
  <c r="Y375" i="1"/>
  <c r="D290" i="1"/>
  <c r="AA459" i="1"/>
  <c r="Z459" i="1"/>
  <c r="Y543" i="1"/>
  <c r="G543" i="1"/>
  <c r="W543" i="1"/>
  <c r="F627" i="1"/>
  <c r="AA627" i="1"/>
  <c r="E711" i="1"/>
  <c r="AA711" i="1"/>
  <c r="W290" i="1"/>
  <c r="C375" i="1"/>
  <c r="E543" i="1"/>
  <c r="X627" i="1"/>
  <c r="F711" i="1"/>
  <c r="X711" i="1"/>
  <c r="Z290" i="1"/>
  <c r="X290" i="1"/>
  <c r="D375" i="1"/>
  <c r="E375" i="1"/>
  <c r="X459" i="1"/>
  <c r="W459" i="1"/>
  <c r="E459" i="1"/>
  <c r="D543" i="1"/>
  <c r="C543" i="1"/>
  <c r="F543" i="1"/>
  <c r="Y627" i="1"/>
  <c r="C627" i="1"/>
  <c r="W627" i="1"/>
  <c r="Z711" i="1"/>
  <c r="C711" i="1"/>
  <c r="W711" i="1"/>
  <c r="P292" i="1"/>
  <c r="P293" i="1" s="1"/>
  <c r="R292" i="1"/>
  <c r="R293" i="1" s="1"/>
  <c r="W292" i="1"/>
  <c r="W293" i="1" s="1"/>
  <c r="Q292" i="1"/>
  <c r="Q293" i="1" s="1"/>
  <c r="D292" i="1"/>
  <c r="D293" i="1" s="1"/>
  <c r="N292" i="1"/>
  <c r="N293" i="1" s="1"/>
  <c r="M292" i="1"/>
  <c r="M293" i="1" s="1"/>
  <c r="L292" i="1"/>
  <c r="L293" i="1" s="1"/>
  <c r="AA292" i="1"/>
  <c r="AA293" i="1" s="1"/>
  <c r="Y292" i="1"/>
  <c r="Y293" i="1" s="1"/>
  <c r="Z292" i="1"/>
  <c r="Z293" i="1" s="1"/>
  <c r="F630" i="1"/>
  <c r="K292" i="1"/>
  <c r="K293" i="1" s="1"/>
  <c r="J292" i="1"/>
  <c r="J293" i="1" s="1"/>
  <c r="I292" i="1"/>
  <c r="I293" i="1" s="1"/>
  <c r="G292" i="1"/>
  <c r="G293" i="1" s="1"/>
  <c r="E292" i="1"/>
  <c r="E293" i="1" s="1"/>
  <c r="O292" i="1"/>
  <c r="O293" i="1" s="1"/>
  <c r="H292" i="1"/>
  <c r="H293" i="1" s="1"/>
  <c r="V292" i="1"/>
  <c r="V293" i="1" s="1"/>
  <c r="U292" i="1"/>
  <c r="U293" i="1" s="1"/>
  <c r="T292" i="1"/>
  <c r="T293" i="1" s="1"/>
  <c r="F292" i="1"/>
  <c r="F293" i="1" s="1"/>
  <c r="X292" i="1"/>
  <c r="X293" i="1" s="1"/>
  <c r="Y462" i="1"/>
  <c r="N462" i="1"/>
  <c r="X462" i="1"/>
  <c r="H462" i="1"/>
  <c r="W462" i="1"/>
  <c r="Z462" i="1"/>
  <c r="J462" i="1"/>
  <c r="Q462" i="1"/>
  <c r="AA462" i="1"/>
  <c r="T462" i="1"/>
  <c r="O462" i="1"/>
  <c r="R462" i="1"/>
  <c r="I462" i="1"/>
  <c r="L462" i="1"/>
  <c r="G462" i="1"/>
  <c r="U462" i="1"/>
  <c r="S462" i="1"/>
  <c r="V462" i="1"/>
  <c r="F462" i="1"/>
  <c r="M462" i="1"/>
  <c r="K462" i="1"/>
  <c r="P462" i="1"/>
  <c r="N378" i="1"/>
  <c r="Z378" i="1"/>
  <c r="J378" i="1"/>
  <c r="V687" i="1"/>
  <c r="U687" i="1"/>
  <c r="T687" i="1"/>
  <c r="S687" i="1"/>
  <c r="R687" i="1"/>
  <c r="Q687" i="1"/>
  <c r="P687" i="1"/>
  <c r="O687" i="1"/>
  <c r="N687" i="1"/>
  <c r="M687" i="1"/>
  <c r="L687" i="1"/>
  <c r="K687" i="1"/>
  <c r="J687" i="1"/>
  <c r="I687" i="1"/>
  <c r="H687" i="1"/>
  <c r="V663" i="1"/>
  <c r="U663" i="1"/>
  <c r="T663" i="1"/>
  <c r="S663" i="1"/>
  <c r="R663" i="1"/>
  <c r="Q663" i="1"/>
  <c r="P663" i="1"/>
  <c r="O663" i="1"/>
  <c r="N663" i="1"/>
  <c r="M663" i="1"/>
  <c r="L663" i="1"/>
  <c r="K663" i="1"/>
  <c r="J663" i="1"/>
  <c r="I663" i="1"/>
  <c r="H663" i="1"/>
  <c r="V639" i="1"/>
  <c r="U639" i="1"/>
  <c r="T639" i="1"/>
  <c r="S639" i="1"/>
  <c r="R639" i="1"/>
  <c r="Q639" i="1"/>
  <c r="P639" i="1"/>
  <c r="O639" i="1"/>
  <c r="N639" i="1"/>
  <c r="M639" i="1"/>
  <c r="L639" i="1"/>
  <c r="K639" i="1"/>
  <c r="J639" i="1"/>
  <c r="I639" i="1"/>
  <c r="H639" i="1"/>
  <c r="V603" i="1"/>
  <c r="U603" i="1"/>
  <c r="T603" i="1"/>
  <c r="S603" i="1"/>
  <c r="R603" i="1"/>
  <c r="Q603" i="1"/>
  <c r="P603" i="1"/>
  <c r="O603" i="1"/>
  <c r="N603" i="1"/>
  <c r="M603" i="1"/>
  <c r="L603" i="1"/>
  <c r="K603" i="1"/>
  <c r="J603" i="1"/>
  <c r="I603" i="1"/>
  <c r="H603" i="1"/>
  <c r="V579" i="1"/>
  <c r="U579" i="1"/>
  <c r="T579" i="1"/>
  <c r="S579" i="1"/>
  <c r="R579" i="1"/>
  <c r="Q579" i="1"/>
  <c r="P579" i="1"/>
  <c r="O579" i="1"/>
  <c r="N579" i="1"/>
  <c r="M579" i="1"/>
  <c r="L579" i="1"/>
  <c r="K579" i="1"/>
  <c r="J579" i="1"/>
  <c r="I579" i="1"/>
  <c r="H579" i="1"/>
  <c r="V555" i="1"/>
  <c r="U555" i="1"/>
  <c r="T555" i="1"/>
  <c r="S555" i="1"/>
  <c r="R555" i="1"/>
  <c r="Q555" i="1"/>
  <c r="P555" i="1"/>
  <c r="O555" i="1"/>
  <c r="N555" i="1"/>
  <c r="M555" i="1"/>
  <c r="L555" i="1"/>
  <c r="K555" i="1"/>
  <c r="J555" i="1"/>
  <c r="I555" i="1"/>
  <c r="H555" i="1"/>
  <c r="V519" i="1"/>
  <c r="U519" i="1"/>
  <c r="T519" i="1"/>
  <c r="S519" i="1"/>
  <c r="R519" i="1"/>
  <c r="Q519" i="1"/>
  <c r="P519" i="1"/>
  <c r="O519" i="1"/>
  <c r="N519" i="1"/>
  <c r="M519" i="1"/>
  <c r="L519" i="1"/>
  <c r="K519" i="1"/>
  <c r="J519" i="1"/>
  <c r="I519" i="1"/>
  <c r="H519" i="1"/>
  <c r="V495" i="1"/>
  <c r="U495" i="1"/>
  <c r="T495" i="1"/>
  <c r="S495" i="1"/>
  <c r="R495" i="1"/>
  <c r="Q495" i="1"/>
  <c r="P495" i="1"/>
  <c r="O495" i="1"/>
  <c r="N495" i="1"/>
  <c r="M495" i="1"/>
  <c r="L495" i="1"/>
  <c r="K495" i="1"/>
  <c r="J495" i="1"/>
  <c r="I495" i="1"/>
  <c r="H495" i="1"/>
  <c r="V471" i="1"/>
  <c r="U471" i="1"/>
  <c r="T471" i="1"/>
  <c r="S471" i="1"/>
  <c r="R471" i="1"/>
  <c r="Q471" i="1"/>
  <c r="P471" i="1"/>
  <c r="O471" i="1"/>
  <c r="N471" i="1"/>
  <c r="M471" i="1"/>
  <c r="L471" i="1"/>
  <c r="K471" i="1"/>
  <c r="J471" i="1"/>
  <c r="I471" i="1"/>
  <c r="H471" i="1"/>
  <c r="V435" i="1"/>
  <c r="U435" i="1"/>
  <c r="T435" i="1"/>
  <c r="S435" i="1"/>
  <c r="R435" i="1"/>
  <c r="Q435" i="1"/>
  <c r="P435" i="1"/>
  <c r="O435" i="1"/>
  <c r="N435" i="1"/>
  <c r="M435" i="1"/>
  <c r="L435" i="1"/>
  <c r="K435" i="1"/>
  <c r="J435" i="1"/>
  <c r="I435" i="1"/>
  <c r="H435" i="1"/>
  <c r="V418" i="1"/>
  <c r="V422" i="1" s="1"/>
  <c r="N418" i="1"/>
  <c r="N422" i="1" s="1"/>
  <c r="V411" i="1"/>
  <c r="U411" i="1"/>
  <c r="T411" i="1"/>
  <c r="S411" i="1"/>
  <c r="R411" i="1"/>
  <c r="Q411" i="1"/>
  <c r="P411" i="1"/>
  <c r="O411" i="1"/>
  <c r="N411" i="1"/>
  <c r="M411" i="1"/>
  <c r="L411" i="1"/>
  <c r="K411" i="1"/>
  <c r="J411" i="1"/>
  <c r="I411" i="1"/>
  <c r="H411" i="1"/>
  <c r="H394" i="1"/>
  <c r="V387" i="1"/>
  <c r="U387" i="1"/>
  <c r="T387" i="1"/>
  <c r="S387" i="1"/>
  <c r="R387" i="1"/>
  <c r="Q387" i="1"/>
  <c r="P387" i="1"/>
  <c r="O387" i="1"/>
  <c r="N387" i="1"/>
  <c r="M387" i="1"/>
  <c r="L387" i="1"/>
  <c r="K387" i="1"/>
  <c r="J387" i="1"/>
  <c r="I387" i="1"/>
  <c r="H387" i="1"/>
  <c r="Q502" i="1" l="1"/>
  <c r="Q506" i="1" s="1"/>
  <c r="Q562" i="1"/>
  <c r="Q566" i="1" s="1"/>
  <c r="U562" i="1"/>
  <c r="U566" i="1" s="1"/>
  <c r="I646" i="1"/>
  <c r="I650" i="1" s="1"/>
  <c r="U646" i="1"/>
  <c r="U650" i="1" s="1"/>
  <c r="I670" i="1"/>
  <c r="I674" i="1" s="1"/>
  <c r="M670" i="1"/>
  <c r="M674" i="1" s="1"/>
  <c r="Q670" i="1"/>
  <c r="Q674" i="1" s="1"/>
  <c r="U694" i="1"/>
  <c r="U698" i="1" s="1"/>
  <c r="M694" i="1"/>
  <c r="M698" i="1" s="1"/>
  <c r="P610" i="1"/>
  <c r="P614" i="1" s="1"/>
  <c r="I586" i="1"/>
  <c r="I590" i="1" s="1"/>
  <c r="U586" i="1"/>
  <c r="U590" i="1" s="1"/>
  <c r="M586" i="1"/>
  <c r="M590" i="1" s="1"/>
  <c r="M418" i="1"/>
  <c r="M422" i="1" s="1"/>
  <c r="R358" i="1"/>
  <c r="R362" i="1" s="1"/>
  <c r="J358" i="1"/>
  <c r="J362" i="1" s="1"/>
  <c r="V351" i="1"/>
  <c r="U351" i="1"/>
  <c r="T351" i="1"/>
  <c r="S351" i="1"/>
  <c r="R351" i="1"/>
  <c r="Q351" i="1"/>
  <c r="P351" i="1"/>
  <c r="O351" i="1"/>
  <c r="N351" i="1"/>
  <c r="M351" i="1"/>
  <c r="L351" i="1"/>
  <c r="K351" i="1"/>
  <c r="J351" i="1"/>
  <c r="I351" i="1"/>
  <c r="H351" i="1"/>
  <c r="V327" i="1"/>
  <c r="U327" i="1"/>
  <c r="T327" i="1"/>
  <c r="S327" i="1"/>
  <c r="R327" i="1"/>
  <c r="Q327" i="1"/>
  <c r="P327" i="1"/>
  <c r="O327" i="1"/>
  <c r="N327" i="1"/>
  <c r="M327" i="1"/>
  <c r="L327" i="1"/>
  <c r="K327" i="1"/>
  <c r="J327" i="1"/>
  <c r="I327" i="1"/>
  <c r="H327" i="1"/>
  <c r="T310" i="1"/>
  <c r="T314" i="1" s="1"/>
  <c r="L310" i="1"/>
  <c r="L314" i="1" s="1"/>
  <c r="V303" i="1"/>
  <c r="U303" i="1"/>
  <c r="T303" i="1"/>
  <c r="S303" i="1"/>
  <c r="R303" i="1"/>
  <c r="Q303" i="1"/>
  <c r="P303" i="1"/>
  <c r="O303" i="1"/>
  <c r="N303" i="1"/>
  <c r="M303" i="1"/>
  <c r="L303" i="1"/>
  <c r="K303" i="1"/>
  <c r="J303" i="1"/>
  <c r="I303" i="1"/>
  <c r="H303" i="1"/>
  <c r="I334" i="1" l="1"/>
  <c r="I338" i="1" s="1"/>
  <c r="Q334" i="1"/>
  <c r="Q338" i="1" s="1"/>
  <c r="J334" i="1"/>
  <c r="J338" i="1" s="1"/>
  <c r="R334" i="1"/>
  <c r="R338" i="1" s="1"/>
  <c r="M562" i="1"/>
  <c r="M566" i="1" s="1"/>
  <c r="P694" i="1"/>
  <c r="P698" i="1" s="1"/>
  <c r="K694" i="1"/>
  <c r="K698" i="1" s="1"/>
  <c r="J694" i="1"/>
  <c r="J698" i="1" s="1"/>
  <c r="I694" i="1"/>
  <c r="I698" i="1" s="1"/>
  <c r="L694" i="1"/>
  <c r="L698" i="1" s="1"/>
  <c r="V694" i="1"/>
  <c r="V698" i="1" s="1"/>
  <c r="R694" i="1"/>
  <c r="R698" i="1" s="1"/>
  <c r="H694" i="1"/>
  <c r="H698" i="1" s="1"/>
  <c r="S694" i="1"/>
  <c r="S698" i="1" s="1"/>
  <c r="T694" i="1"/>
  <c r="T698" i="1" s="1"/>
  <c r="O694" i="1"/>
  <c r="O698" i="1" s="1"/>
  <c r="N694" i="1"/>
  <c r="N698" i="1" s="1"/>
  <c r="Q694" i="1"/>
  <c r="Q698" i="1" s="1"/>
  <c r="H670" i="1"/>
  <c r="H674" i="1" s="1"/>
  <c r="S670" i="1"/>
  <c r="S674" i="1" s="1"/>
  <c r="V670" i="1"/>
  <c r="V674" i="1" s="1"/>
  <c r="T670" i="1"/>
  <c r="T674" i="1" s="1"/>
  <c r="O670" i="1"/>
  <c r="O674" i="1" s="1"/>
  <c r="R670" i="1"/>
  <c r="R674" i="1" s="1"/>
  <c r="P670" i="1"/>
  <c r="P674" i="1" s="1"/>
  <c r="K670" i="1"/>
  <c r="K674" i="1" s="1"/>
  <c r="N670" i="1"/>
  <c r="N674" i="1" s="1"/>
  <c r="U670" i="1"/>
  <c r="U674" i="1" s="1"/>
  <c r="L670" i="1"/>
  <c r="L674" i="1" s="1"/>
  <c r="J670" i="1"/>
  <c r="J674" i="1" s="1"/>
  <c r="R646" i="1"/>
  <c r="R650" i="1" s="1"/>
  <c r="L646" i="1"/>
  <c r="L650" i="1" s="1"/>
  <c r="N646" i="1"/>
  <c r="N650" i="1" s="1"/>
  <c r="H646" i="1"/>
  <c r="H650" i="1" s="1"/>
  <c r="S646" i="1"/>
  <c r="S650" i="1" s="1"/>
  <c r="Q646" i="1"/>
  <c r="Q650" i="1" s="1"/>
  <c r="J646" i="1"/>
  <c r="J650" i="1" s="1"/>
  <c r="P646" i="1"/>
  <c r="P650" i="1" s="1"/>
  <c r="K646" i="1"/>
  <c r="K650" i="1" s="1"/>
  <c r="M646" i="1"/>
  <c r="M650" i="1" s="1"/>
  <c r="T646" i="1"/>
  <c r="T650" i="1" s="1"/>
  <c r="O646" i="1"/>
  <c r="O650" i="1" s="1"/>
  <c r="V646" i="1"/>
  <c r="V650" i="1" s="1"/>
  <c r="I610" i="1"/>
  <c r="I614" i="1" s="1"/>
  <c r="J610" i="1"/>
  <c r="J614" i="1" s="1"/>
  <c r="O610" i="1"/>
  <c r="O614" i="1" s="1"/>
  <c r="V610" i="1"/>
  <c r="V614" i="1" s="1"/>
  <c r="U610" i="1"/>
  <c r="U614" i="1" s="1"/>
  <c r="T610" i="1"/>
  <c r="T614" i="1" s="1"/>
  <c r="H610" i="1"/>
  <c r="H614" i="1" s="1"/>
  <c r="Q610" i="1"/>
  <c r="Q614" i="1" s="1"/>
  <c r="N610" i="1"/>
  <c r="N614" i="1" s="1"/>
  <c r="S610" i="1"/>
  <c r="S614" i="1" s="1"/>
  <c r="L610" i="1"/>
  <c r="L614" i="1" s="1"/>
  <c r="K610" i="1"/>
  <c r="K614" i="1" s="1"/>
  <c r="R610" i="1"/>
  <c r="R614" i="1" s="1"/>
  <c r="M610" i="1"/>
  <c r="M614" i="1" s="1"/>
  <c r="T586" i="1"/>
  <c r="T590" i="1" s="1"/>
  <c r="O586" i="1"/>
  <c r="O590" i="1" s="1"/>
  <c r="R586" i="1"/>
  <c r="R590" i="1" s="1"/>
  <c r="S586" i="1"/>
  <c r="S590" i="1" s="1"/>
  <c r="V586" i="1"/>
  <c r="V590" i="1" s="1"/>
  <c r="P586" i="1"/>
  <c r="P590" i="1" s="1"/>
  <c r="K586" i="1"/>
  <c r="K590" i="1" s="1"/>
  <c r="N586" i="1"/>
  <c r="N590" i="1" s="1"/>
  <c r="Q586" i="1"/>
  <c r="Q590" i="1" s="1"/>
  <c r="H586" i="1"/>
  <c r="H590" i="1" s="1"/>
  <c r="L586" i="1"/>
  <c r="L590" i="1" s="1"/>
  <c r="J586" i="1"/>
  <c r="J590" i="1" s="1"/>
  <c r="H562" i="1"/>
  <c r="H566" i="1" s="1"/>
  <c r="N562" i="1"/>
  <c r="N566" i="1" s="1"/>
  <c r="P562" i="1"/>
  <c r="P566" i="1" s="1"/>
  <c r="K562" i="1"/>
  <c r="K566" i="1" s="1"/>
  <c r="V562" i="1"/>
  <c r="V566" i="1" s="1"/>
  <c r="L562" i="1"/>
  <c r="L566" i="1" s="1"/>
  <c r="I562" i="1"/>
  <c r="I566" i="1" s="1"/>
  <c r="S562" i="1"/>
  <c r="S566" i="1" s="1"/>
  <c r="T562" i="1"/>
  <c r="T566" i="1" s="1"/>
  <c r="O562" i="1"/>
  <c r="O566" i="1" s="1"/>
  <c r="J562" i="1"/>
  <c r="J566" i="1" s="1"/>
  <c r="R562" i="1"/>
  <c r="R566" i="1" s="1"/>
  <c r="L526" i="1"/>
  <c r="L530" i="1" s="1"/>
  <c r="V526" i="1"/>
  <c r="V530" i="1" s="1"/>
  <c r="P526" i="1"/>
  <c r="P530" i="1" s="1"/>
  <c r="K526" i="1"/>
  <c r="K530" i="1" s="1"/>
  <c r="J526" i="1"/>
  <c r="J530" i="1" s="1"/>
  <c r="U526" i="1"/>
  <c r="U530" i="1" s="1"/>
  <c r="H526" i="1"/>
  <c r="H530" i="1" s="1"/>
  <c r="S526" i="1"/>
  <c r="S530" i="1" s="1"/>
  <c r="R526" i="1"/>
  <c r="R530" i="1" s="1"/>
  <c r="I526" i="1"/>
  <c r="I530" i="1" s="1"/>
  <c r="M526" i="1"/>
  <c r="M530" i="1" s="1"/>
  <c r="T526" i="1"/>
  <c r="T530" i="1" s="1"/>
  <c r="O526" i="1"/>
  <c r="O530" i="1" s="1"/>
  <c r="N526" i="1"/>
  <c r="N530" i="1" s="1"/>
  <c r="Q526" i="1"/>
  <c r="Q530" i="1" s="1"/>
  <c r="U502" i="1"/>
  <c r="U506" i="1" s="1"/>
  <c r="T502" i="1"/>
  <c r="T506" i="1" s="1"/>
  <c r="I502" i="1"/>
  <c r="I506" i="1" s="1"/>
  <c r="S502" i="1"/>
  <c r="S506" i="1" s="1"/>
  <c r="V502" i="1"/>
  <c r="V506" i="1" s="1"/>
  <c r="J502" i="1"/>
  <c r="J506" i="1" s="1"/>
  <c r="P502" i="1"/>
  <c r="P506" i="1" s="1"/>
  <c r="O502" i="1"/>
  <c r="O506" i="1" s="1"/>
  <c r="R502" i="1"/>
  <c r="R506" i="1" s="1"/>
  <c r="M502" i="1"/>
  <c r="M506" i="1" s="1"/>
  <c r="H502" i="1"/>
  <c r="H506" i="1" s="1"/>
  <c r="L502" i="1"/>
  <c r="L506" i="1" s="1"/>
  <c r="K502" i="1"/>
  <c r="K506" i="1" s="1"/>
  <c r="N502" i="1"/>
  <c r="N506" i="1" s="1"/>
  <c r="L478" i="1"/>
  <c r="L482" i="1" s="1"/>
  <c r="R478" i="1"/>
  <c r="R482" i="1" s="1"/>
  <c r="U478" i="1"/>
  <c r="U482" i="1" s="1"/>
  <c r="T478" i="1"/>
  <c r="T482" i="1" s="1"/>
  <c r="S478" i="1"/>
  <c r="S482" i="1" s="1"/>
  <c r="J478" i="1"/>
  <c r="J482" i="1" s="1"/>
  <c r="M478" i="1"/>
  <c r="M482" i="1" s="1"/>
  <c r="K478" i="1"/>
  <c r="K482" i="1" s="1"/>
  <c r="H478" i="1"/>
  <c r="H482" i="1" s="1"/>
  <c r="I478" i="1"/>
  <c r="I482" i="1" s="1"/>
  <c r="V478" i="1"/>
  <c r="V482" i="1" s="1"/>
  <c r="P478" i="1"/>
  <c r="P482" i="1" s="1"/>
  <c r="O478" i="1"/>
  <c r="O482" i="1" s="1"/>
  <c r="Q478" i="1"/>
  <c r="Q482" i="1" s="1"/>
  <c r="N478" i="1"/>
  <c r="N482" i="1" s="1"/>
  <c r="T442" i="1"/>
  <c r="T446" i="1" s="1"/>
  <c r="O442" i="1"/>
  <c r="O446" i="1" s="1"/>
  <c r="N442" i="1"/>
  <c r="N446" i="1" s="1"/>
  <c r="M442" i="1"/>
  <c r="M446" i="1" s="1"/>
  <c r="P442" i="1"/>
  <c r="P446" i="1" s="1"/>
  <c r="K442" i="1"/>
  <c r="K446" i="1" s="1"/>
  <c r="J442" i="1"/>
  <c r="J446" i="1" s="1"/>
  <c r="I442" i="1"/>
  <c r="I446" i="1" s="1"/>
  <c r="L442" i="1"/>
  <c r="L446" i="1" s="1"/>
  <c r="V442" i="1"/>
  <c r="V446" i="1" s="1"/>
  <c r="U442" i="1"/>
  <c r="U446" i="1" s="1"/>
  <c r="H442" i="1"/>
  <c r="H446" i="1" s="1"/>
  <c r="S442" i="1"/>
  <c r="S446" i="1" s="1"/>
  <c r="R442" i="1"/>
  <c r="R446" i="1" s="1"/>
  <c r="Q442" i="1"/>
  <c r="Q446" i="1" s="1"/>
  <c r="T418" i="1"/>
  <c r="T422" i="1" s="1"/>
  <c r="O418" i="1"/>
  <c r="O422" i="1" s="1"/>
  <c r="R418" i="1"/>
  <c r="R422" i="1" s="1"/>
  <c r="I418" i="1"/>
  <c r="I422" i="1" s="1"/>
  <c r="L418" i="1"/>
  <c r="L422" i="1" s="1"/>
  <c r="H418" i="1"/>
  <c r="H422" i="1" s="1"/>
  <c r="S418" i="1"/>
  <c r="S422" i="1" s="1"/>
  <c r="Q418" i="1"/>
  <c r="Q422" i="1" s="1"/>
  <c r="P418" i="1"/>
  <c r="P422" i="1" s="1"/>
  <c r="K418" i="1"/>
  <c r="K422" i="1" s="1"/>
  <c r="J418" i="1"/>
  <c r="J422" i="1" s="1"/>
  <c r="U418" i="1"/>
  <c r="U422" i="1" s="1"/>
  <c r="T394" i="1"/>
  <c r="T398" i="1" s="1"/>
  <c r="P394" i="1"/>
  <c r="P398" i="1" s="1"/>
  <c r="K394" i="1"/>
  <c r="K398" i="1" s="1"/>
  <c r="J394" i="1"/>
  <c r="J398" i="1" s="1"/>
  <c r="I394" i="1"/>
  <c r="I398" i="1" s="1"/>
  <c r="O394" i="1"/>
  <c r="O398" i="1" s="1"/>
  <c r="N394" i="1"/>
  <c r="N398" i="1" s="1"/>
  <c r="M394" i="1"/>
  <c r="M398" i="1" s="1"/>
  <c r="L394" i="1"/>
  <c r="L398" i="1" s="1"/>
  <c r="V394" i="1"/>
  <c r="V398" i="1" s="1"/>
  <c r="U394" i="1"/>
  <c r="U398" i="1" s="1"/>
  <c r="H398" i="1"/>
  <c r="S394" i="1"/>
  <c r="S398" i="1" s="1"/>
  <c r="R394" i="1"/>
  <c r="R398" i="1" s="1"/>
  <c r="Q394" i="1"/>
  <c r="Q398" i="1" s="1"/>
  <c r="Q358" i="1"/>
  <c r="Q362" i="1" s="1"/>
  <c r="U358" i="1"/>
  <c r="U362" i="1" s="1"/>
  <c r="S310" i="1"/>
  <c r="S314" i="1" s="1"/>
  <c r="K310" i="1"/>
  <c r="K314" i="1" s="1"/>
  <c r="K55" i="1"/>
  <c r="Q699" i="1" l="1"/>
  <c r="H652" i="1"/>
  <c r="H699" i="1"/>
  <c r="H691" i="1"/>
  <c r="K675" i="1"/>
  <c r="T651" i="1"/>
  <c r="L643" i="1"/>
  <c r="M642" i="1"/>
  <c r="H642" i="1"/>
  <c r="K699" i="1"/>
  <c r="U699" i="1"/>
  <c r="S691" i="1"/>
  <c r="K690" i="1"/>
  <c r="S675" i="1"/>
  <c r="N667" i="1"/>
  <c r="K666" i="1"/>
  <c r="I700" i="1"/>
  <c r="T691" i="1"/>
  <c r="O675" i="1"/>
  <c r="T652" i="1"/>
  <c r="P651" i="1"/>
  <c r="I642" i="1"/>
  <c r="S700" i="1"/>
  <c r="H690" i="1"/>
  <c r="M699" i="1"/>
  <c r="J667" i="1"/>
  <c r="K691" i="1"/>
  <c r="O667" i="1"/>
  <c r="P652" i="1"/>
  <c r="I643" i="1"/>
  <c r="J676" i="1"/>
  <c r="T643" i="1"/>
  <c r="I651" i="1"/>
  <c r="U642" i="1"/>
  <c r="I675" i="1"/>
  <c r="J651" i="1"/>
  <c r="O666" i="1"/>
  <c r="R643" i="1"/>
  <c r="N643" i="1"/>
  <c r="K642" i="1"/>
  <c r="S642" i="1"/>
  <c r="M652" i="1"/>
  <c r="N651" i="1"/>
  <c r="N642" i="1"/>
  <c r="K667" i="1"/>
  <c r="S676" i="1"/>
  <c r="L666" i="1"/>
  <c r="T666" i="1"/>
  <c r="M651" i="1"/>
  <c r="L667" i="1"/>
  <c r="I666" i="1"/>
  <c r="Q666" i="1"/>
  <c r="Q691" i="1"/>
  <c r="N699" i="1"/>
  <c r="V699" i="1"/>
  <c r="T642" i="1"/>
  <c r="Q667" i="1"/>
  <c r="N666" i="1"/>
  <c r="R667" i="1"/>
  <c r="J691" i="1"/>
  <c r="V700" i="1"/>
  <c r="O691" i="1"/>
  <c r="H643" i="1"/>
  <c r="J675" i="1"/>
  <c r="P699" i="1"/>
  <c r="M691" i="1"/>
  <c r="I699" i="1"/>
  <c r="J643" i="1"/>
  <c r="R652" i="1"/>
  <c r="K651" i="1"/>
  <c r="S651" i="1"/>
  <c r="I652" i="1"/>
  <c r="Q643" i="1"/>
  <c r="J642" i="1"/>
  <c r="V642" i="1"/>
  <c r="K676" i="1"/>
  <c r="H675" i="1"/>
  <c r="P675" i="1"/>
  <c r="P643" i="1"/>
  <c r="L676" i="1"/>
  <c r="T676" i="1"/>
  <c r="Q675" i="1"/>
  <c r="I691" i="1"/>
  <c r="N690" i="1"/>
  <c r="V690" i="1"/>
  <c r="P642" i="1"/>
  <c r="I667" i="1"/>
  <c r="J666" i="1"/>
  <c r="V666" i="1"/>
  <c r="J700" i="1"/>
  <c r="N691" i="1"/>
  <c r="O690" i="1"/>
  <c r="Q676" i="1"/>
  <c r="Q642" i="1"/>
  <c r="V675" i="1"/>
  <c r="O700" i="1"/>
  <c r="P690" i="1"/>
  <c r="U691" i="1"/>
  <c r="H651" i="1"/>
  <c r="K643" i="1"/>
  <c r="R676" i="1"/>
  <c r="L700" i="1"/>
  <c r="I690" i="1"/>
  <c r="U690" i="1"/>
  <c r="S666" i="1"/>
  <c r="L642" i="1"/>
  <c r="S652" i="1"/>
  <c r="P691" i="1"/>
  <c r="N652" i="1"/>
  <c r="V652" i="1"/>
  <c r="H700" i="1"/>
  <c r="R651" i="1"/>
  <c r="O676" i="1"/>
  <c r="P666" i="1"/>
  <c r="H667" i="1"/>
  <c r="M675" i="1"/>
  <c r="J699" i="1"/>
  <c r="I676" i="1"/>
  <c r="R666" i="1"/>
  <c r="N700" i="1"/>
  <c r="O699" i="1"/>
  <c r="V667" i="1"/>
  <c r="L699" i="1"/>
  <c r="K700" i="1"/>
  <c r="O643" i="1"/>
  <c r="T700" i="1"/>
  <c r="R700" i="1"/>
  <c r="Q651" i="1"/>
  <c r="T690" i="1"/>
  <c r="O652" i="1"/>
  <c r="V676" i="1"/>
  <c r="O651" i="1"/>
  <c r="M643" i="1"/>
  <c r="H666" i="1"/>
  <c r="U675" i="1"/>
  <c r="R699" i="1"/>
  <c r="L651" i="1"/>
  <c r="M676" i="1"/>
  <c r="R691" i="1"/>
  <c r="M700" i="1"/>
  <c r="U651" i="1"/>
  <c r="T699" i="1"/>
  <c r="L691" i="1"/>
  <c r="O642" i="1"/>
  <c r="R642" i="1"/>
  <c r="L675" i="1"/>
  <c r="H676" i="1"/>
  <c r="Q700" i="1"/>
  <c r="M667" i="1"/>
  <c r="N675" i="1"/>
  <c r="V691" i="1"/>
  <c r="S643" i="1"/>
  <c r="V643" i="1"/>
  <c r="U643" i="1"/>
  <c r="V651" i="1"/>
  <c r="S667" i="1"/>
  <c r="T675" i="1"/>
  <c r="P676" i="1"/>
  <c r="T667" i="1"/>
  <c r="R690" i="1"/>
  <c r="U676" i="1"/>
  <c r="R675" i="1"/>
  <c r="S699" i="1"/>
  <c r="M690" i="1"/>
  <c r="J652" i="1"/>
  <c r="U652" i="1"/>
  <c r="S690" i="1"/>
  <c r="L652" i="1"/>
  <c r="P667" i="1"/>
  <c r="U667" i="1"/>
  <c r="K652" i="1"/>
  <c r="Q690" i="1"/>
  <c r="Q652" i="1"/>
  <c r="M666" i="1"/>
  <c r="J690" i="1"/>
  <c r="U666" i="1"/>
  <c r="L690" i="1"/>
  <c r="U700" i="1"/>
  <c r="N676" i="1"/>
  <c r="P700" i="1"/>
  <c r="P358" i="1"/>
  <c r="P362" i="1" s="1"/>
  <c r="K358" i="1"/>
  <c r="K362" i="1" s="1"/>
  <c r="T358" i="1"/>
  <c r="T362" i="1" s="1"/>
  <c r="O358" i="1"/>
  <c r="O362" i="1" s="1"/>
  <c r="V358" i="1"/>
  <c r="V362" i="1" s="1"/>
  <c r="N358" i="1"/>
  <c r="N362" i="1" s="1"/>
  <c r="L358" i="1"/>
  <c r="L362" i="1" s="1"/>
  <c r="M358" i="1"/>
  <c r="M362" i="1" s="1"/>
  <c r="I358" i="1"/>
  <c r="I362" i="1" s="1"/>
  <c r="H358" i="1"/>
  <c r="H362" i="1" s="1"/>
  <c r="S358" i="1"/>
  <c r="S362" i="1" s="1"/>
  <c r="H334" i="1"/>
  <c r="H338" i="1" s="1"/>
  <c r="S334" i="1"/>
  <c r="S338" i="1" s="1"/>
  <c r="T334" i="1"/>
  <c r="T338" i="1" s="1"/>
  <c r="O334" i="1"/>
  <c r="O338" i="1" s="1"/>
  <c r="V334" i="1"/>
  <c r="V338" i="1" s="1"/>
  <c r="L334" i="1"/>
  <c r="L338" i="1" s="1"/>
  <c r="M334" i="1"/>
  <c r="M338" i="1" s="1"/>
  <c r="U334" i="1"/>
  <c r="U338" i="1" s="1"/>
  <c r="P334" i="1"/>
  <c r="P338" i="1" s="1"/>
  <c r="K334" i="1"/>
  <c r="K338" i="1" s="1"/>
  <c r="N334" i="1"/>
  <c r="N338" i="1" s="1"/>
  <c r="R310" i="1"/>
  <c r="R314" i="1" s="1"/>
  <c r="Q310" i="1"/>
  <c r="Q314" i="1" s="1"/>
  <c r="N310" i="1"/>
  <c r="N314" i="1" s="1"/>
  <c r="M310" i="1"/>
  <c r="M314" i="1" s="1"/>
  <c r="P310" i="1"/>
  <c r="P314" i="1" s="1"/>
  <c r="J310" i="1"/>
  <c r="J314" i="1" s="1"/>
  <c r="I310" i="1"/>
  <c r="I314" i="1" s="1"/>
  <c r="H310" i="1"/>
  <c r="H314" i="1" s="1"/>
  <c r="V310" i="1"/>
  <c r="V314" i="1" s="1"/>
  <c r="U310" i="1"/>
  <c r="U314" i="1" s="1"/>
  <c r="O310" i="1"/>
  <c r="O314" i="1" s="1"/>
  <c r="V266" i="1"/>
  <c r="U266" i="1"/>
  <c r="T266" i="1"/>
  <c r="S266" i="1"/>
  <c r="R266" i="1"/>
  <c r="Q266" i="1"/>
  <c r="P266" i="1"/>
  <c r="O266" i="1"/>
  <c r="N266" i="1"/>
  <c r="M266" i="1"/>
  <c r="L266" i="1"/>
  <c r="K266" i="1"/>
  <c r="J266" i="1"/>
  <c r="I266" i="1"/>
  <c r="H266" i="1"/>
  <c r="H242" i="1"/>
  <c r="G55" i="1"/>
  <c r="C55" i="1"/>
  <c r="K22" i="1"/>
  <c r="G22" i="1"/>
  <c r="C22" i="1"/>
  <c r="V242" i="1"/>
  <c r="U242" i="1"/>
  <c r="T242" i="1"/>
  <c r="S242" i="1"/>
  <c r="R242" i="1"/>
  <c r="Q242" i="1"/>
  <c r="P242" i="1"/>
  <c r="O242" i="1"/>
  <c r="N242" i="1"/>
  <c r="M242" i="1"/>
  <c r="L242" i="1"/>
  <c r="K242" i="1"/>
  <c r="J242" i="1"/>
  <c r="I242" i="1"/>
  <c r="H221" i="1" l="1"/>
  <c r="N231" i="1"/>
  <c r="H447" i="1"/>
  <c r="U340" i="1"/>
  <c r="J340" i="1"/>
  <c r="S339" i="1"/>
  <c r="H339" i="1"/>
  <c r="M340" i="1"/>
  <c r="R340" i="1"/>
  <c r="P340" i="1"/>
  <c r="Q339" i="1"/>
  <c r="I340" i="1"/>
  <c r="N339" i="1"/>
  <c r="N340" i="1"/>
  <c r="K340" i="1"/>
  <c r="L339" i="1"/>
  <c r="J339" i="1"/>
  <c r="K339" i="1"/>
  <c r="T340" i="1"/>
  <c r="U339" i="1"/>
  <c r="R339" i="1"/>
  <c r="V340" i="1"/>
  <c r="O340" i="1"/>
  <c r="P339" i="1"/>
  <c r="V339" i="1"/>
  <c r="H340" i="1"/>
  <c r="I339" i="1"/>
  <c r="Q340" i="1"/>
  <c r="O339" i="1"/>
  <c r="S340" i="1"/>
  <c r="T339" i="1"/>
  <c r="L340" i="1"/>
  <c r="M339" i="1"/>
  <c r="H225" i="1"/>
  <c r="H229" i="1" s="1"/>
  <c r="S648" i="1"/>
  <c r="S645" i="1"/>
  <c r="P696" i="1"/>
  <c r="P693" i="1"/>
  <c r="J648" i="1"/>
  <c r="J645" i="1"/>
  <c r="J696" i="1"/>
  <c r="J693" i="1"/>
  <c r="O672" i="1"/>
  <c r="O669" i="1"/>
  <c r="S696" i="1"/>
  <c r="S693" i="1"/>
  <c r="Q531" i="1"/>
  <c r="K507" i="1"/>
  <c r="Q507" i="1"/>
  <c r="S498" i="1"/>
  <c r="I531" i="1"/>
  <c r="U531" i="1"/>
  <c r="P523" i="1"/>
  <c r="O507" i="1"/>
  <c r="T507" i="1"/>
  <c r="S483" i="1"/>
  <c r="L508" i="1"/>
  <c r="L507" i="1"/>
  <c r="N483" i="1"/>
  <c r="N475" i="1"/>
  <c r="K474" i="1"/>
  <c r="M531" i="1"/>
  <c r="H522" i="1"/>
  <c r="K499" i="1"/>
  <c r="O498" i="1"/>
  <c r="R484" i="1"/>
  <c r="R483" i="1"/>
  <c r="R475" i="1"/>
  <c r="L474" i="1"/>
  <c r="S508" i="1"/>
  <c r="K484" i="1"/>
  <c r="S474" i="1"/>
  <c r="T532" i="1"/>
  <c r="T523" i="1"/>
  <c r="H508" i="1"/>
  <c r="V484" i="1"/>
  <c r="S475" i="1"/>
  <c r="H474" i="1"/>
  <c r="S507" i="1"/>
  <c r="V475" i="1"/>
  <c r="S531" i="1"/>
  <c r="L499" i="1"/>
  <c r="H483" i="1"/>
  <c r="O474" i="1"/>
  <c r="N531" i="1"/>
  <c r="L475" i="1"/>
  <c r="T475" i="1"/>
  <c r="M484" i="1"/>
  <c r="U483" i="1"/>
  <c r="M508" i="1"/>
  <c r="U508" i="1"/>
  <c r="J507" i="1"/>
  <c r="N508" i="1"/>
  <c r="R508" i="1"/>
  <c r="V499" i="1"/>
  <c r="M532" i="1"/>
  <c r="U532" i="1"/>
  <c r="V531" i="1"/>
  <c r="Q475" i="1"/>
  <c r="R474" i="1"/>
  <c r="N523" i="1"/>
  <c r="K532" i="1"/>
  <c r="K522" i="1"/>
  <c r="I475" i="1"/>
  <c r="O484" i="1"/>
  <c r="L483" i="1"/>
  <c r="T474" i="1"/>
  <c r="O483" i="1"/>
  <c r="V474" i="1"/>
  <c r="P498" i="1"/>
  <c r="P508" i="1"/>
  <c r="L522" i="1"/>
  <c r="T531" i="1"/>
  <c r="L532" i="1"/>
  <c r="J484" i="1"/>
  <c r="T499" i="1"/>
  <c r="M507" i="1"/>
  <c r="U507" i="1"/>
  <c r="H532" i="1"/>
  <c r="V522" i="1"/>
  <c r="P475" i="1"/>
  <c r="N507" i="1"/>
  <c r="I532" i="1"/>
  <c r="J531" i="1"/>
  <c r="U484" i="1"/>
  <c r="V532" i="1"/>
  <c r="L484" i="1"/>
  <c r="T484" i="1"/>
  <c r="M474" i="1"/>
  <c r="Q484" i="1"/>
  <c r="I499" i="1"/>
  <c r="Q508" i="1"/>
  <c r="J508" i="1"/>
  <c r="N499" i="1"/>
  <c r="R507" i="1"/>
  <c r="V508" i="1"/>
  <c r="M523" i="1"/>
  <c r="U523" i="1"/>
  <c r="R531" i="1"/>
  <c r="N474" i="1"/>
  <c r="R499" i="1"/>
  <c r="R523" i="1"/>
  <c r="K531" i="1"/>
  <c r="S522" i="1"/>
  <c r="R532" i="1"/>
  <c r="S484" i="1"/>
  <c r="T483" i="1"/>
  <c r="N484" i="1"/>
  <c r="M475" i="1"/>
  <c r="I484" i="1"/>
  <c r="L498" i="1"/>
  <c r="H507" i="1"/>
  <c r="K523" i="1"/>
  <c r="S532" i="1"/>
  <c r="T522" i="1"/>
  <c r="L531" i="1"/>
  <c r="P499" i="1"/>
  <c r="M498" i="1"/>
  <c r="S499" i="1"/>
  <c r="O508" i="1"/>
  <c r="P532" i="1"/>
  <c r="U522" i="1"/>
  <c r="R522" i="1"/>
  <c r="H484" i="1"/>
  <c r="I483" i="1"/>
  <c r="Q474" i="1"/>
  <c r="U474" i="1"/>
  <c r="M499" i="1"/>
  <c r="U499" i="1"/>
  <c r="J499" i="1"/>
  <c r="V498" i="1"/>
  <c r="Q523" i="1"/>
  <c r="V483" i="1"/>
  <c r="J532" i="1"/>
  <c r="N532" i="1"/>
  <c r="O522" i="1"/>
  <c r="H475" i="1"/>
  <c r="I508" i="1"/>
  <c r="R498" i="1"/>
  <c r="J522" i="1"/>
  <c r="M483" i="1"/>
  <c r="O531" i="1"/>
  <c r="P483" i="1"/>
  <c r="H523" i="1"/>
  <c r="P531" i="1"/>
  <c r="J475" i="1"/>
  <c r="U498" i="1"/>
  <c r="L523" i="1"/>
  <c r="P507" i="1"/>
  <c r="M522" i="1"/>
  <c r="I474" i="1"/>
  <c r="I523" i="1"/>
  <c r="O475" i="1"/>
  <c r="U475" i="1"/>
  <c r="O499" i="1"/>
  <c r="T508" i="1"/>
  <c r="Q483" i="1"/>
  <c r="Q532" i="1"/>
  <c r="J483" i="1"/>
  <c r="O523" i="1"/>
  <c r="H498" i="1"/>
  <c r="K508" i="1"/>
  <c r="I522" i="1"/>
  <c r="P484" i="1"/>
  <c r="V507" i="1"/>
  <c r="J523" i="1"/>
  <c r="Q499" i="1"/>
  <c r="K498" i="1"/>
  <c r="K475" i="1"/>
  <c r="P474" i="1"/>
  <c r="J474" i="1"/>
  <c r="T498" i="1"/>
  <c r="O532" i="1"/>
  <c r="S523" i="1"/>
  <c r="I507" i="1"/>
  <c r="J498" i="1"/>
  <c r="H499" i="1"/>
  <c r="H531" i="1"/>
  <c r="I498" i="1"/>
  <c r="Q522" i="1"/>
  <c r="N498" i="1"/>
  <c r="V523" i="1"/>
  <c r="P522" i="1"/>
  <c r="K483" i="1"/>
  <c r="Q498" i="1"/>
  <c r="N522" i="1"/>
  <c r="T672" i="1"/>
  <c r="T669" i="1"/>
  <c r="V696" i="1"/>
  <c r="V693" i="1"/>
  <c r="L696" i="1"/>
  <c r="L693" i="1"/>
  <c r="R696" i="1"/>
  <c r="R693" i="1"/>
  <c r="H672" i="1"/>
  <c r="H669" i="1"/>
  <c r="N696" i="1"/>
  <c r="N693" i="1"/>
  <c r="I672" i="1"/>
  <c r="I669" i="1"/>
  <c r="I696" i="1"/>
  <c r="I693" i="1"/>
  <c r="P648" i="1"/>
  <c r="P645" i="1"/>
  <c r="H648" i="1"/>
  <c r="H645" i="1"/>
  <c r="R672" i="1"/>
  <c r="R669" i="1"/>
  <c r="N648" i="1"/>
  <c r="N645" i="1"/>
  <c r="K696" i="1"/>
  <c r="K693" i="1"/>
  <c r="N672" i="1"/>
  <c r="N669" i="1"/>
  <c r="L648" i="1"/>
  <c r="L645" i="1"/>
  <c r="U615" i="1"/>
  <c r="Q591" i="1"/>
  <c r="I582" i="1"/>
  <c r="O558" i="1"/>
  <c r="P616" i="1"/>
  <c r="L615" i="1"/>
  <c r="Q615" i="1"/>
  <c r="H607" i="1"/>
  <c r="M591" i="1"/>
  <c r="S591" i="1"/>
  <c r="S568" i="1"/>
  <c r="P567" i="1"/>
  <c r="K558" i="1"/>
  <c r="L616" i="1"/>
  <c r="H616" i="1"/>
  <c r="I606" i="1"/>
  <c r="R592" i="1"/>
  <c r="O591" i="1"/>
  <c r="I583" i="1"/>
  <c r="U583" i="1"/>
  <c r="H567" i="1"/>
  <c r="I615" i="1"/>
  <c r="I607" i="1"/>
  <c r="U607" i="1"/>
  <c r="Q583" i="1"/>
  <c r="M616" i="1"/>
  <c r="M615" i="1"/>
  <c r="J607" i="1"/>
  <c r="H606" i="1"/>
  <c r="I591" i="1"/>
  <c r="U591" i="1"/>
  <c r="V583" i="1"/>
  <c r="S558" i="1"/>
  <c r="Q616" i="1"/>
  <c r="O607" i="1"/>
  <c r="O582" i="1"/>
  <c r="L567" i="1"/>
  <c r="I558" i="1"/>
  <c r="S616" i="1"/>
  <c r="S607" i="1"/>
  <c r="M592" i="1"/>
  <c r="Q567" i="1"/>
  <c r="M558" i="1"/>
  <c r="N615" i="1"/>
  <c r="S606" i="1"/>
  <c r="N592" i="1"/>
  <c r="K568" i="1"/>
  <c r="L559" i="1"/>
  <c r="H558" i="1"/>
  <c r="T615" i="1"/>
  <c r="R606" i="1"/>
  <c r="K591" i="1"/>
  <c r="O568" i="1"/>
  <c r="M568" i="1"/>
  <c r="Q559" i="1"/>
  <c r="J558" i="1"/>
  <c r="N567" i="1"/>
  <c r="R568" i="1"/>
  <c r="V558" i="1"/>
  <c r="M559" i="1"/>
  <c r="S583" i="1"/>
  <c r="H592" i="1"/>
  <c r="P582" i="1"/>
  <c r="K582" i="1"/>
  <c r="L592" i="1"/>
  <c r="T607" i="1"/>
  <c r="P559" i="1"/>
  <c r="M567" i="1"/>
  <c r="T568" i="1"/>
  <c r="I616" i="1"/>
  <c r="J615" i="1"/>
  <c r="V606" i="1"/>
  <c r="J582" i="1"/>
  <c r="R582" i="1"/>
  <c r="M583" i="1"/>
  <c r="J616" i="1"/>
  <c r="R616" i="1"/>
  <c r="K606" i="1"/>
  <c r="R607" i="1"/>
  <c r="K559" i="1"/>
  <c r="P558" i="1"/>
  <c r="J583" i="1"/>
  <c r="I592" i="1"/>
  <c r="T606" i="1"/>
  <c r="R559" i="1"/>
  <c r="L582" i="1"/>
  <c r="I559" i="1"/>
  <c r="U559" i="1"/>
  <c r="J568" i="1"/>
  <c r="N558" i="1"/>
  <c r="R558" i="1"/>
  <c r="V559" i="1"/>
  <c r="O583" i="1"/>
  <c r="H582" i="1"/>
  <c r="L583" i="1"/>
  <c r="T591" i="1"/>
  <c r="O616" i="1"/>
  <c r="K583" i="1"/>
  <c r="H583" i="1"/>
  <c r="L607" i="1"/>
  <c r="L568" i="1"/>
  <c r="I567" i="1"/>
  <c r="U567" i="1"/>
  <c r="Q592" i="1"/>
  <c r="U616" i="1"/>
  <c r="V615" i="1"/>
  <c r="S567" i="1"/>
  <c r="N591" i="1"/>
  <c r="V591" i="1"/>
  <c r="K615" i="1"/>
  <c r="S615" i="1"/>
  <c r="L558" i="1"/>
  <c r="U592" i="1"/>
  <c r="P606" i="1"/>
  <c r="T616" i="1"/>
  <c r="P607" i="1"/>
  <c r="M582" i="1"/>
  <c r="J567" i="1"/>
  <c r="N559" i="1"/>
  <c r="V568" i="1"/>
  <c r="K592" i="1"/>
  <c r="S592" i="1"/>
  <c r="T582" i="1"/>
  <c r="P583" i="1"/>
  <c r="N568" i="1"/>
  <c r="H591" i="1"/>
  <c r="P591" i="1"/>
  <c r="P568" i="1"/>
  <c r="R615" i="1"/>
  <c r="N606" i="1"/>
  <c r="O567" i="1"/>
  <c r="V582" i="1"/>
  <c r="N616" i="1"/>
  <c r="O606" i="1"/>
  <c r="T567" i="1"/>
  <c r="R583" i="1"/>
  <c r="P615" i="1"/>
  <c r="U582" i="1"/>
  <c r="U606" i="1"/>
  <c r="H615" i="1"/>
  <c r="M606" i="1"/>
  <c r="U568" i="1"/>
  <c r="T583" i="1"/>
  <c r="P592" i="1"/>
  <c r="H568" i="1"/>
  <c r="Q607" i="1"/>
  <c r="J592" i="1"/>
  <c r="N583" i="1"/>
  <c r="L606" i="1"/>
  <c r="Q606" i="1"/>
  <c r="Q568" i="1"/>
  <c r="J559" i="1"/>
  <c r="T592" i="1"/>
  <c r="H559" i="1"/>
  <c r="K567" i="1"/>
  <c r="O615" i="1"/>
  <c r="S582" i="1"/>
  <c r="V607" i="1"/>
  <c r="Q582" i="1"/>
  <c r="I568" i="1"/>
  <c r="R567" i="1"/>
  <c r="L591" i="1"/>
  <c r="K607" i="1"/>
  <c r="T559" i="1"/>
  <c r="M607" i="1"/>
  <c r="N607" i="1"/>
  <c r="J591" i="1"/>
  <c r="V592" i="1"/>
  <c r="K616" i="1"/>
  <c r="O559" i="1"/>
  <c r="V567" i="1"/>
  <c r="Q558" i="1"/>
  <c r="N582" i="1"/>
  <c r="V616" i="1"/>
  <c r="S559" i="1"/>
  <c r="O592" i="1"/>
  <c r="U558" i="1"/>
  <c r="J606" i="1"/>
  <c r="R591" i="1"/>
  <c r="T558" i="1"/>
  <c r="U672" i="1"/>
  <c r="U669" i="1"/>
  <c r="U648" i="1"/>
  <c r="U645" i="1"/>
  <c r="V672" i="1"/>
  <c r="V669" i="1"/>
  <c r="U696" i="1"/>
  <c r="U693" i="1"/>
  <c r="M696" i="1"/>
  <c r="M693" i="1"/>
  <c r="O696" i="1"/>
  <c r="O693" i="1"/>
  <c r="L672" i="1"/>
  <c r="L669" i="1"/>
  <c r="L678" i="1" s="1"/>
  <c r="R648" i="1"/>
  <c r="R645" i="1"/>
  <c r="I648" i="1"/>
  <c r="I645" i="1"/>
  <c r="J672" i="1"/>
  <c r="J669" i="1"/>
  <c r="T696" i="1"/>
  <c r="T693" i="1"/>
  <c r="S672" i="1"/>
  <c r="S669" i="1"/>
  <c r="K648" i="1"/>
  <c r="K645" i="1"/>
  <c r="T648" i="1"/>
  <c r="T645" i="1"/>
  <c r="H696" i="1"/>
  <c r="H693" i="1"/>
  <c r="P672" i="1"/>
  <c r="P669" i="1"/>
  <c r="V648" i="1"/>
  <c r="V645" i="1"/>
  <c r="M669" i="1"/>
  <c r="M672" i="1"/>
  <c r="M648" i="1"/>
  <c r="M645" i="1"/>
  <c r="O648" i="1"/>
  <c r="O645" i="1"/>
  <c r="Q648" i="1"/>
  <c r="Q645" i="1"/>
  <c r="Q672" i="1"/>
  <c r="Q669" i="1"/>
  <c r="Q696" i="1"/>
  <c r="Q693" i="1"/>
  <c r="K672" i="1"/>
  <c r="K669" i="1"/>
  <c r="H307" i="1"/>
  <c r="H309" i="1" s="1"/>
  <c r="H316" i="1"/>
  <c r="H231" i="1"/>
  <c r="H230" i="1"/>
  <c r="I279" i="1"/>
  <c r="I254" i="1"/>
  <c r="K269" i="1"/>
  <c r="J254" i="1"/>
  <c r="H278" i="1"/>
  <c r="H254" i="1"/>
  <c r="J269" i="1"/>
  <c r="H269" i="1"/>
  <c r="I278" i="1"/>
  <c r="R269" i="1"/>
  <c r="I255" i="1"/>
  <c r="K448" i="1"/>
  <c r="O448" i="1"/>
  <c r="T448" i="1"/>
  <c r="L447" i="1"/>
  <c r="M447" i="1"/>
  <c r="Q447" i="1"/>
  <c r="U447" i="1"/>
  <c r="I439" i="1"/>
  <c r="M439" i="1"/>
  <c r="R439" i="1"/>
  <c r="V439" i="1"/>
  <c r="H438" i="1"/>
  <c r="K424" i="1"/>
  <c r="O424" i="1"/>
  <c r="S424" i="1"/>
  <c r="H424" i="1"/>
  <c r="L423" i="1"/>
  <c r="P423" i="1"/>
  <c r="T423" i="1"/>
  <c r="Q415" i="1"/>
  <c r="L415" i="1"/>
  <c r="P415" i="1"/>
  <c r="U415" i="1"/>
  <c r="I414" i="1"/>
  <c r="N414" i="1"/>
  <c r="R414" i="1"/>
  <c r="V414" i="1"/>
  <c r="H391" i="1"/>
  <c r="K390" i="1"/>
  <c r="O390" i="1"/>
  <c r="S390" i="1"/>
  <c r="K391" i="1"/>
  <c r="O391" i="1"/>
  <c r="S391" i="1"/>
  <c r="K400" i="1"/>
  <c r="O400" i="1"/>
  <c r="S400" i="1"/>
  <c r="I399" i="1"/>
  <c r="M399" i="1"/>
  <c r="Q399" i="1"/>
  <c r="U399" i="1"/>
  <c r="J448" i="1"/>
  <c r="P447" i="1"/>
  <c r="L439" i="1"/>
  <c r="U439" i="1"/>
  <c r="R424" i="1"/>
  <c r="O423" i="1"/>
  <c r="H423" i="1"/>
  <c r="P448" i="1"/>
  <c r="L448" i="1"/>
  <c r="Q448" i="1"/>
  <c r="U448" i="1"/>
  <c r="I447" i="1"/>
  <c r="N447" i="1"/>
  <c r="R447" i="1"/>
  <c r="V447" i="1"/>
  <c r="J439" i="1"/>
  <c r="N439" i="1"/>
  <c r="S439" i="1"/>
  <c r="H439" i="1"/>
  <c r="L424" i="1"/>
  <c r="P424" i="1"/>
  <c r="T424" i="1"/>
  <c r="I423" i="1"/>
  <c r="M423" i="1"/>
  <c r="Q423" i="1"/>
  <c r="U423" i="1"/>
  <c r="I415" i="1"/>
  <c r="M415" i="1"/>
  <c r="R415" i="1"/>
  <c r="V415" i="1"/>
  <c r="K414" i="1"/>
  <c r="O414" i="1"/>
  <c r="S414" i="1"/>
  <c r="H414" i="1"/>
  <c r="I390" i="1"/>
  <c r="L390" i="1"/>
  <c r="P390" i="1"/>
  <c r="T390" i="1"/>
  <c r="L391" i="1"/>
  <c r="P391" i="1"/>
  <c r="T391" i="1"/>
  <c r="L400" i="1"/>
  <c r="P400" i="1"/>
  <c r="T400" i="1"/>
  <c r="J399" i="1"/>
  <c r="N399" i="1"/>
  <c r="R399" i="1"/>
  <c r="V399" i="1"/>
  <c r="N448" i="1"/>
  <c r="H448" i="1"/>
  <c r="Q439" i="1"/>
  <c r="J424" i="1"/>
  <c r="V424" i="1"/>
  <c r="K415" i="1"/>
  <c r="I448" i="1"/>
  <c r="M448" i="1"/>
  <c r="R448" i="1"/>
  <c r="V448" i="1"/>
  <c r="J447" i="1"/>
  <c r="O447" i="1"/>
  <c r="S447" i="1"/>
  <c r="K439" i="1"/>
  <c r="P439" i="1"/>
  <c r="T439" i="1"/>
  <c r="K438" i="1"/>
  <c r="I424" i="1"/>
  <c r="M424" i="1"/>
  <c r="Q424" i="1"/>
  <c r="U424" i="1"/>
  <c r="J423" i="1"/>
  <c r="N423" i="1"/>
  <c r="R423" i="1"/>
  <c r="V423" i="1"/>
  <c r="J415" i="1"/>
  <c r="N415" i="1"/>
  <c r="S415" i="1"/>
  <c r="H415" i="1"/>
  <c r="L414" i="1"/>
  <c r="P414" i="1"/>
  <c r="T414" i="1"/>
  <c r="J391" i="1"/>
  <c r="H390" i="1"/>
  <c r="M390" i="1"/>
  <c r="Q390" i="1"/>
  <c r="U390" i="1"/>
  <c r="M391" i="1"/>
  <c r="Q391" i="1"/>
  <c r="U391" i="1"/>
  <c r="I400" i="1"/>
  <c r="M400" i="1"/>
  <c r="Q400" i="1"/>
  <c r="U400" i="1"/>
  <c r="K399" i="1"/>
  <c r="O399" i="1"/>
  <c r="S399" i="1"/>
  <c r="H400" i="1"/>
  <c r="S448" i="1"/>
  <c r="K447" i="1"/>
  <c r="T447" i="1"/>
  <c r="O439" i="1"/>
  <c r="I438" i="1"/>
  <c r="N424" i="1"/>
  <c r="K423" i="1"/>
  <c r="S423" i="1"/>
  <c r="O415" i="1"/>
  <c r="Q414" i="1"/>
  <c r="N390" i="1"/>
  <c r="R391" i="1"/>
  <c r="N400" i="1"/>
  <c r="P399" i="1"/>
  <c r="N391" i="1"/>
  <c r="T415" i="1"/>
  <c r="U414" i="1"/>
  <c r="R390" i="1"/>
  <c r="V391" i="1"/>
  <c r="R400" i="1"/>
  <c r="T399" i="1"/>
  <c r="J390" i="1"/>
  <c r="J400" i="1"/>
  <c r="J414" i="1"/>
  <c r="I391" i="1"/>
  <c r="V390" i="1"/>
  <c r="V400" i="1"/>
  <c r="H399" i="1"/>
  <c r="M414" i="1"/>
  <c r="L399" i="1"/>
  <c r="R438" i="1"/>
  <c r="M438" i="1"/>
  <c r="L438" i="1"/>
  <c r="V438" i="1"/>
  <c r="O438" i="1"/>
  <c r="U438" i="1"/>
  <c r="P438" i="1"/>
  <c r="Q438" i="1"/>
  <c r="T438" i="1"/>
  <c r="J438" i="1"/>
  <c r="S438" i="1"/>
  <c r="N438" i="1"/>
  <c r="O306" i="1"/>
  <c r="H306" i="1"/>
  <c r="L364" i="1"/>
  <c r="P364" i="1"/>
  <c r="T364" i="1"/>
  <c r="I363" i="1"/>
  <c r="M363" i="1"/>
  <c r="Q363" i="1"/>
  <c r="U363" i="1"/>
  <c r="I316" i="1"/>
  <c r="M316" i="1"/>
  <c r="Q316" i="1"/>
  <c r="U316" i="1"/>
  <c r="I315" i="1"/>
  <c r="M315" i="1"/>
  <c r="Q315" i="1"/>
  <c r="U315" i="1"/>
  <c r="H331" i="1"/>
  <c r="I330" i="1"/>
  <c r="H354" i="1"/>
  <c r="S364" i="1"/>
  <c r="P363" i="1"/>
  <c r="L316" i="1"/>
  <c r="I354" i="1"/>
  <c r="I364" i="1"/>
  <c r="M364" i="1"/>
  <c r="Q364" i="1"/>
  <c r="U364" i="1"/>
  <c r="J363" i="1"/>
  <c r="N363" i="1"/>
  <c r="R363" i="1"/>
  <c r="V363" i="1"/>
  <c r="J316" i="1"/>
  <c r="N316" i="1"/>
  <c r="R316" i="1"/>
  <c r="V316" i="1"/>
  <c r="J315" i="1"/>
  <c r="N315" i="1"/>
  <c r="R315" i="1"/>
  <c r="V315" i="1"/>
  <c r="O330" i="1"/>
  <c r="K354" i="1"/>
  <c r="O364" i="1"/>
  <c r="L363" i="1"/>
  <c r="T363" i="1"/>
  <c r="P316" i="1"/>
  <c r="L315" i="1"/>
  <c r="T315" i="1"/>
  <c r="J364" i="1"/>
  <c r="N364" i="1"/>
  <c r="R364" i="1"/>
  <c r="V364" i="1"/>
  <c r="K363" i="1"/>
  <c r="O363" i="1"/>
  <c r="S363" i="1"/>
  <c r="H363" i="1"/>
  <c r="K316" i="1"/>
  <c r="O316" i="1"/>
  <c r="S316" i="1"/>
  <c r="H315" i="1"/>
  <c r="K315" i="1"/>
  <c r="O315" i="1"/>
  <c r="S315" i="1"/>
  <c r="K306" i="1"/>
  <c r="K330" i="1"/>
  <c r="J354" i="1"/>
  <c r="K364" i="1"/>
  <c r="H364" i="1"/>
  <c r="T316" i="1"/>
  <c r="P315" i="1"/>
  <c r="H330" i="1"/>
  <c r="L355" i="1"/>
  <c r="P355" i="1"/>
  <c r="T355" i="1"/>
  <c r="I355" i="1"/>
  <c r="M355" i="1"/>
  <c r="Q355" i="1"/>
  <c r="U355" i="1"/>
  <c r="J355" i="1"/>
  <c r="N355" i="1"/>
  <c r="R355" i="1"/>
  <c r="V355" i="1"/>
  <c r="K355" i="1"/>
  <c r="O355" i="1"/>
  <c r="S355" i="1"/>
  <c r="H355" i="1"/>
  <c r="P354" i="1"/>
  <c r="O354" i="1"/>
  <c r="T354" i="1"/>
  <c r="L354" i="1"/>
  <c r="S354" i="1"/>
  <c r="U354" i="1"/>
  <c r="N354" i="1"/>
  <c r="V354" i="1"/>
  <c r="Q354" i="1"/>
  <c r="M354" i="1"/>
  <c r="R354" i="1"/>
  <c r="I331" i="1"/>
  <c r="M331" i="1"/>
  <c r="Q331" i="1"/>
  <c r="U331" i="1"/>
  <c r="I307" i="1"/>
  <c r="M307" i="1"/>
  <c r="M309" i="1" s="1"/>
  <c r="Q307" i="1"/>
  <c r="U307" i="1"/>
  <c r="T330" i="1"/>
  <c r="L330" i="1"/>
  <c r="T331" i="1"/>
  <c r="T307" i="1"/>
  <c r="J331" i="1"/>
  <c r="N331" i="1"/>
  <c r="R331" i="1"/>
  <c r="V331" i="1"/>
  <c r="J307" i="1"/>
  <c r="N307" i="1"/>
  <c r="R307" i="1"/>
  <c r="V307" i="1"/>
  <c r="S330" i="1"/>
  <c r="P331" i="1"/>
  <c r="L307" i="1"/>
  <c r="K331" i="1"/>
  <c r="O331" i="1"/>
  <c r="S331" i="1"/>
  <c r="K307" i="1"/>
  <c r="O307" i="1"/>
  <c r="S307" i="1"/>
  <c r="P330" i="1"/>
  <c r="L331" i="1"/>
  <c r="P307" i="1"/>
  <c r="M330" i="1"/>
  <c r="Q330" i="1"/>
  <c r="J330" i="1"/>
  <c r="V330" i="1"/>
  <c r="U330" i="1"/>
  <c r="R330" i="1"/>
  <c r="N330" i="1"/>
  <c r="I306" i="1"/>
  <c r="M306" i="1"/>
  <c r="Q306" i="1"/>
  <c r="U306" i="1"/>
  <c r="P306" i="1"/>
  <c r="J306" i="1"/>
  <c r="N306" i="1"/>
  <c r="R306" i="1"/>
  <c r="V306" i="1"/>
  <c r="T306" i="1"/>
  <c r="S306" i="1"/>
  <c r="L306" i="1"/>
  <c r="N254" i="1"/>
  <c r="V254" i="1"/>
  <c r="R254" i="1"/>
  <c r="H255" i="1"/>
  <c r="T254" i="1"/>
  <c r="L254" i="1"/>
  <c r="L255" i="1"/>
  <c r="P255" i="1"/>
  <c r="T255" i="1"/>
  <c r="J278" i="1"/>
  <c r="N278" i="1"/>
  <c r="R278" i="1"/>
  <c r="M279" i="1"/>
  <c r="Q279" i="1"/>
  <c r="K279" i="1"/>
  <c r="J246" i="1"/>
  <c r="J251" i="1" s="1"/>
  <c r="N279" i="1"/>
  <c r="V279" i="1"/>
  <c r="P278" i="1"/>
  <c r="T278" i="1"/>
  <c r="U279" i="1"/>
  <c r="M255" i="1"/>
  <c r="Q246" i="1"/>
  <c r="Q251" i="1" s="1"/>
  <c r="U246" i="1"/>
  <c r="U251" i="1" s="1"/>
  <c r="K254" i="1"/>
  <c r="O254" i="1"/>
  <c r="S254" i="1"/>
  <c r="P254" i="1"/>
  <c r="L270" i="1"/>
  <c r="L275" i="1" s="1"/>
  <c r="H279" i="1"/>
  <c r="V278" i="1"/>
  <c r="J255" i="1"/>
  <c r="N255" i="1"/>
  <c r="R255" i="1"/>
  <c r="V255" i="1"/>
  <c r="L279" i="1"/>
  <c r="P279" i="1"/>
  <c r="T279" i="1"/>
  <c r="K255" i="1"/>
  <c r="O255" i="1"/>
  <c r="S255" i="1"/>
  <c r="M254" i="1"/>
  <c r="Q254" i="1"/>
  <c r="U254" i="1"/>
  <c r="I270" i="1"/>
  <c r="I275" i="1" s="1"/>
  <c r="M270" i="1"/>
  <c r="M275" i="1" s="1"/>
  <c r="Q270" i="1"/>
  <c r="Q275" i="1" s="1"/>
  <c r="U270" i="1"/>
  <c r="U275" i="1" s="1"/>
  <c r="K278" i="1"/>
  <c r="O278" i="1"/>
  <c r="S278" i="1"/>
  <c r="H273" i="1"/>
  <c r="H277" i="1" s="1"/>
  <c r="H249" i="1"/>
  <c r="H253" i="1" s="1"/>
  <c r="Q255" i="1"/>
  <c r="T270" i="1"/>
  <c r="T275" i="1" s="1"/>
  <c r="T246" i="1"/>
  <c r="T251" i="1" s="1"/>
  <c r="P246" i="1"/>
  <c r="P251" i="1" s="1"/>
  <c r="L246" i="1"/>
  <c r="L251" i="1" s="1"/>
  <c r="H245" i="1"/>
  <c r="I269" i="1"/>
  <c r="M269" i="1"/>
  <c r="Q269" i="1"/>
  <c r="U269" i="1"/>
  <c r="O269" i="1"/>
  <c r="Q273" i="1"/>
  <c r="Q277" i="1" s="1"/>
  <c r="H270" i="1"/>
  <c r="H275" i="1" s="1"/>
  <c r="S270" i="1"/>
  <c r="S275" i="1" s="1"/>
  <c r="O270" i="1"/>
  <c r="O275" i="1" s="1"/>
  <c r="K270" i="1"/>
  <c r="K275" i="1" s="1"/>
  <c r="U278" i="1"/>
  <c r="Q278" i="1"/>
  <c r="M278" i="1"/>
  <c r="U255" i="1"/>
  <c r="T269" i="1"/>
  <c r="P270" i="1"/>
  <c r="P275" i="1" s="1"/>
  <c r="S246" i="1"/>
  <c r="S251" i="1" s="1"/>
  <c r="O246" i="1"/>
  <c r="O251" i="1" s="1"/>
  <c r="K246" i="1"/>
  <c r="K251" i="1" s="1"/>
  <c r="P269" i="1"/>
  <c r="V270" i="1"/>
  <c r="V275" i="1" s="1"/>
  <c r="R270" i="1"/>
  <c r="R275" i="1" s="1"/>
  <c r="N270" i="1"/>
  <c r="N275" i="1" s="1"/>
  <c r="J270" i="1"/>
  <c r="J275" i="1" s="1"/>
  <c r="L278" i="1"/>
  <c r="S279" i="1"/>
  <c r="O279" i="1"/>
  <c r="M246" i="1"/>
  <c r="M251" i="1" s="1"/>
  <c r="L269" i="1"/>
  <c r="H246" i="1"/>
  <c r="V246" i="1"/>
  <c r="V251" i="1" s="1"/>
  <c r="R246" i="1"/>
  <c r="R251" i="1" s="1"/>
  <c r="N246" i="1"/>
  <c r="N251" i="1" s="1"/>
  <c r="I246" i="1"/>
  <c r="I251" i="1" s="1"/>
  <c r="S269" i="1"/>
  <c r="R279" i="1"/>
  <c r="J279" i="1"/>
  <c r="N269" i="1"/>
  <c r="V269" i="1"/>
  <c r="H222" i="1"/>
  <c r="H227" i="1" s="1"/>
  <c r="J245" i="1"/>
  <c r="N245" i="1"/>
  <c r="R245" i="1"/>
  <c r="V245" i="1"/>
  <c r="K245" i="1"/>
  <c r="L245" i="1"/>
  <c r="P245" i="1"/>
  <c r="T245" i="1"/>
  <c r="O245" i="1"/>
  <c r="I245" i="1"/>
  <c r="M245" i="1"/>
  <c r="Q245" i="1"/>
  <c r="U245" i="1"/>
  <c r="S245" i="1"/>
  <c r="I249" i="1"/>
  <c r="I253" i="1" s="1"/>
  <c r="N702" i="1" l="1"/>
  <c r="N701" i="1"/>
  <c r="R702" i="1"/>
  <c r="R701" i="1"/>
  <c r="S701" i="1"/>
  <c r="S702" i="1"/>
  <c r="J701" i="1"/>
  <c r="J702" i="1"/>
  <c r="P701" i="1"/>
  <c r="P702" i="1"/>
  <c r="H701" i="1"/>
  <c r="H702" i="1"/>
  <c r="V702" i="1"/>
  <c r="V701" i="1"/>
  <c r="Q702" i="1"/>
  <c r="Q701" i="1"/>
  <c r="T702" i="1"/>
  <c r="T701" i="1"/>
  <c r="M701" i="1"/>
  <c r="M702" i="1"/>
  <c r="I701" i="1"/>
  <c r="I702" i="1"/>
  <c r="O702" i="1"/>
  <c r="O701" i="1"/>
  <c r="U702" i="1"/>
  <c r="U701" i="1"/>
  <c r="K702" i="1"/>
  <c r="K701" i="1"/>
  <c r="L702" i="1"/>
  <c r="L701" i="1"/>
  <c r="J654" i="1"/>
  <c r="J653" i="1"/>
  <c r="M677" i="1"/>
  <c r="M678" i="1"/>
  <c r="L677" i="1"/>
  <c r="L679" i="1" s="1"/>
  <c r="V677" i="1"/>
  <c r="V678" i="1"/>
  <c r="U677" i="1"/>
  <c r="U678" i="1"/>
  <c r="N677" i="1"/>
  <c r="N678" i="1"/>
  <c r="H654" i="1"/>
  <c r="H653" i="1"/>
  <c r="K678" i="1"/>
  <c r="K677" i="1"/>
  <c r="Q677" i="1"/>
  <c r="Q678" i="1"/>
  <c r="P678" i="1"/>
  <c r="P677" i="1"/>
  <c r="S678" i="1"/>
  <c r="S677" i="1"/>
  <c r="J677" i="1"/>
  <c r="J678" i="1"/>
  <c r="R677" i="1"/>
  <c r="R678" i="1"/>
  <c r="I677" i="1"/>
  <c r="I678" i="1"/>
  <c r="H678" i="1"/>
  <c r="H677" i="1"/>
  <c r="T678" i="1"/>
  <c r="T677" i="1"/>
  <c r="O678" i="1"/>
  <c r="O677" i="1"/>
  <c r="M653" i="1"/>
  <c r="M654" i="1"/>
  <c r="K653" i="1"/>
  <c r="K654" i="1"/>
  <c r="Q654" i="1"/>
  <c r="Q653" i="1"/>
  <c r="V654" i="1"/>
  <c r="V653" i="1"/>
  <c r="I654" i="1"/>
  <c r="I653" i="1"/>
  <c r="N654" i="1"/>
  <c r="N653" i="1"/>
  <c r="O654" i="1"/>
  <c r="O653" i="1"/>
  <c r="T653" i="1"/>
  <c r="T654" i="1"/>
  <c r="R654" i="1"/>
  <c r="R653" i="1"/>
  <c r="U653" i="1"/>
  <c r="U654" i="1"/>
  <c r="L653" i="1"/>
  <c r="L654" i="1"/>
  <c r="P653" i="1"/>
  <c r="P654" i="1"/>
  <c r="S653" i="1"/>
  <c r="S654" i="1"/>
  <c r="M317" i="1"/>
  <c r="M318" i="1"/>
  <c r="H317" i="1"/>
  <c r="H318" i="1"/>
  <c r="Q673" i="1"/>
  <c r="Q671" i="1"/>
  <c r="O647" i="1"/>
  <c r="O649" i="1"/>
  <c r="T647" i="1"/>
  <c r="T649" i="1"/>
  <c r="S671" i="1"/>
  <c r="S673" i="1"/>
  <c r="R647" i="1"/>
  <c r="R649" i="1"/>
  <c r="O695" i="1"/>
  <c r="O710" i="1" s="1"/>
  <c r="O715" i="1" s="1"/>
  <c r="O697" i="1"/>
  <c r="U649" i="1"/>
  <c r="U647" i="1"/>
  <c r="T564" i="1"/>
  <c r="T561" i="1"/>
  <c r="N588" i="1"/>
  <c r="N585" i="1"/>
  <c r="R588" i="1"/>
  <c r="R585" i="1"/>
  <c r="P612" i="1"/>
  <c r="P609" i="1"/>
  <c r="L612" i="1"/>
  <c r="L609" i="1"/>
  <c r="V564" i="1"/>
  <c r="V561" i="1"/>
  <c r="K564" i="1"/>
  <c r="K561" i="1"/>
  <c r="M564" i="1"/>
  <c r="M561" i="1"/>
  <c r="S612" i="1"/>
  <c r="S609" i="1"/>
  <c r="V588" i="1"/>
  <c r="V585" i="1"/>
  <c r="U612" i="1"/>
  <c r="U609" i="1"/>
  <c r="U588" i="1"/>
  <c r="U585" i="1"/>
  <c r="L649" i="1"/>
  <c r="L647" i="1"/>
  <c r="K695" i="1"/>
  <c r="K710" i="1" s="1"/>
  <c r="K697" i="1"/>
  <c r="P649" i="1"/>
  <c r="P647" i="1"/>
  <c r="H671" i="1"/>
  <c r="H673" i="1"/>
  <c r="L695" i="1"/>
  <c r="L710" i="1" s="1"/>
  <c r="L697" i="1"/>
  <c r="O528" i="1"/>
  <c r="O525" i="1"/>
  <c r="I528" i="1"/>
  <c r="I525" i="1"/>
  <c r="H528" i="1"/>
  <c r="H525" i="1"/>
  <c r="M504" i="1"/>
  <c r="M501" i="1"/>
  <c r="I480" i="1"/>
  <c r="I477" i="1"/>
  <c r="V480" i="1"/>
  <c r="V477" i="1"/>
  <c r="K504" i="1"/>
  <c r="K501" i="1"/>
  <c r="N480" i="1"/>
  <c r="N477" i="1"/>
  <c r="O671" i="1"/>
  <c r="O673" i="1"/>
  <c r="S647" i="1"/>
  <c r="S649" i="1"/>
  <c r="M673" i="1"/>
  <c r="M671" i="1"/>
  <c r="S564" i="1"/>
  <c r="S561" i="1"/>
  <c r="K612" i="1"/>
  <c r="K609" i="1"/>
  <c r="T588" i="1"/>
  <c r="T585" i="1"/>
  <c r="N564" i="1"/>
  <c r="N561" i="1"/>
  <c r="H588" i="1"/>
  <c r="H585" i="1"/>
  <c r="L588" i="1"/>
  <c r="L585" i="1"/>
  <c r="I564" i="1"/>
  <c r="I561" i="1"/>
  <c r="R612" i="1"/>
  <c r="R609" i="1"/>
  <c r="M588" i="1"/>
  <c r="M585" i="1"/>
  <c r="P564" i="1"/>
  <c r="P561" i="1"/>
  <c r="Q564" i="1"/>
  <c r="Q561" i="1"/>
  <c r="O612" i="1"/>
  <c r="O609" i="1"/>
  <c r="I612" i="1"/>
  <c r="I609" i="1"/>
  <c r="I588" i="1"/>
  <c r="I585" i="1"/>
  <c r="Q504" i="1"/>
  <c r="Q501" i="1"/>
  <c r="O504" i="1"/>
  <c r="O501" i="1"/>
  <c r="S504" i="1"/>
  <c r="S501" i="1"/>
  <c r="I504" i="1"/>
  <c r="I501" i="1"/>
  <c r="Q480" i="1"/>
  <c r="Q477" i="1"/>
  <c r="V504" i="1"/>
  <c r="V501" i="1"/>
  <c r="T480" i="1"/>
  <c r="T477" i="1"/>
  <c r="Q697" i="1"/>
  <c r="Q695" i="1"/>
  <c r="Q710" i="1" s="1"/>
  <c r="Q715" i="1" s="1"/>
  <c r="Q649" i="1"/>
  <c r="Q647" i="1"/>
  <c r="M647" i="1"/>
  <c r="M649" i="1"/>
  <c r="V647" i="1"/>
  <c r="V649" i="1"/>
  <c r="H697" i="1"/>
  <c r="H695" i="1"/>
  <c r="H710" i="1" s="1"/>
  <c r="K647" i="1"/>
  <c r="K649" i="1"/>
  <c r="T695" i="1"/>
  <c r="T710" i="1" s="1"/>
  <c r="T715" i="1" s="1"/>
  <c r="T697" i="1"/>
  <c r="I647" i="1"/>
  <c r="I649" i="1"/>
  <c r="L673" i="1"/>
  <c r="L671" i="1"/>
  <c r="M697" i="1"/>
  <c r="M695" i="1"/>
  <c r="M710" i="1" s="1"/>
  <c r="M715" i="1" s="1"/>
  <c r="V671" i="1"/>
  <c r="V673" i="1"/>
  <c r="U673" i="1"/>
  <c r="U671" i="1"/>
  <c r="O564" i="1"/>
  <c r="O561" i="1"/>
  <c r="N612" i="1"/>
  <c r="N609" i="1"/>
  <c r="V612" i="1"/>
  <c r="V609" i="1"/>
  <c r="H564" i="1"/>
  <c r="H561" i="1"/>
  <c r="Q612" i="1"/>
  <c r="Q609" i="1"/>
  <c r="K588" i="1"/>
  <c r="K585" i="1"/>
  <c r="J588" i="1"/>
  <c r="J585" i="1"/>
  <c r="T612" i="1"/>
  <c r="T609" i="1"/>
  <c r="N671" i="1"/>
  <c r="N673" i="1"/>
  <c r="N647" i="1"/>
  <c r="N649" i="1"/>
  <c r="H649" i="1"/>
  <c r="H647" i="1"/>
  <c r="I697" i="1"/>
  <c r="I695" i="1"/>
  <c r="I710" i="1" s="1"/>
  <c r="N697" i="1"/>
  <c r="N695" i="1"/>
  <c r="N710" i="1" s="1"/>
  <c r="N715" i="1" s="1"/>
  <c r="R695" i="1"/>
  <c r="R710" i="1" s="1"/>
  <c r="R715" i="1" s="1"/>
  <c r="R697" i="1"/>
  <c r="V697" i="1"/>
  <c r="V695" i="1"/>
  <c r="V710" i="1" s="1"/>
  <c r="V528" i="1"/>
  <c r="V525" i="1"/>
  <c r="S528" i="1"/>
  <c r="S525" i="1"/>
  <c r="J528" i="1"/>
  <c r="J525" i="1"/>
  <c r="U480" i="1"/>
  <c r="U477" i="1"/>
  <c r="J480" i="1"/>
  <c r="J477" i="1"/>
  <c r="J504" i="1"/>
  <c r="J501" i="1"/>
  <c r="R528" i="1"/>
  <c r="R525" i="1"/>
  <c r="U528" i="1"/>
  <c r="U525" i="1"/>
  <c r="N504" i="1"/>
  <c r="N501" i="1"/>
  <c r="L480" i="1"/>
  <c r="L477" i="1"/>
  <c r="L504" i="1"/>
  <c r="L501" i="1"/>
  <c r="T528" i="1"/>
  <c r="T525" i="1"/>
  <c r="S695" i="1"/>
  <c r="S710" i="1" s="1"/>
  <c r="S715" i="1" s="1"/>
  <c r="S697" i="1"/>
  <c r="J697" i="1"/>
  <c r="J695" i="1"/>
  <c r="J710" i="1" s="1"/>
  <c r="P697" i="1"/>
  <c r="P695" i="1"/>
  <c r="P710" i="1" s="1"/>
  <c r="P715" i="1" s="1"/>
  <c r="K671" i="1"/>
  <c r="K673" i="1"/>
  <c r="P671" i="1"/>
  <c r="P673" i="1"/>
  <c r="J671" i="1"/>
  <c r="J673" i="1"/>
  <c r="U695" i="1"/>
  <c r="U710" i="1" s="1"/>
  <c r="U697" i="1"/>
  <c r="J564" i="1"/>
  <c r="J561" i="1"/>
  <c r="P588" i="1"/>
  <c r="P585" i="1"/>
  <c r="U564" i="1"/>
  <c r="U561" i="1"/>
  <c r="L564" i="1"/>
  <c r="L561" i="1"/>
  <c r="J612" i="1"/>
  <c r="J609" i="1"/>
  <c r="H612" i="1"/>
  <c r="H609" i="1"/>
  <c r="R671" i="1"/>
  <c r="R673" i="1"/>
  <c r="I673" i="1"/>
  <c r="I671" i="1"/>
  <c r="T673" i="1"/>
  <c r="T671" i="1"/>
  <c r="L528" i="1"/>
  <c r="L525" i="1"/>
  <c r="Q528" i="1"/>
  <c r="Q525" i="1"/>
  <c r="T504" i="1"/>
  <c r="T501" i="1"/>
  <c r="R480" i="1"/>
  <c r="R477" i="1"/>
  <c r="J647" i="1"/>
  <c r="J649" i="1"/>
  <c r="M612" i="1"/>
  <c r="M609" i="1"/>
  <c r="O588" i="1"/>
  <c r="O585" i="1"/>
  <c r="R564" i="1"/>
  <c r="R561" i="1"/>
  <c r="S588" i="1"/>
  <c r="S585" i="1"/>
  <c r="Q588" i="1"/>
  <c r="Q585" i="1"/>
  <c r="H504" i="1"/>
  <c r="H501" i="1"/>
  <c r="K480" i="1"/>
  <c r="K477" i="1"/>
  <c r="O480" i="1"/>
  <c r="O477" i="1"/>
  <c r="H480" i="1"/>
  <c r="H477" i="1"/>
  <c r="U504" i="1"/>
  <c r="U501" i="1"/>
  <c r="P504" i="1"/>
  <c r="P501" i="1"/>
  <c r="K528" i="1"/>
  <c r="K525" i="1"/>
  <c r="M480" i="1"/>
  <c r="M477" i="1"/>
  <c r="R504" i="1"/>
  <c r="R501" i="1"/>
  <c r="M528" i="1"/>
  <c r="M525" i="1"/>
  <c r="P480" i="1"/>
  <c r="P477" i="1"/>
  <c r="N528" i="1"/>
  <c r="N525" i="1"/>
  <c r="S480" i="1"/>
  <c r="S477" i="1"/>
  <c r="P528" i="1"/>
  <c r="P525" i="1"/>
  <c r="H224" i="1"/>
  <c r="H233" i="1" s="1"/>
  <c r="H251" i="1"/>
  <c r="H248" i="1"/>
  <c r="M396" i="1"/>
  <c r="M393" i="1"/>
  <c r="J420" i="1"/>
  <c r="J417" i="1"/>
  <c r="K444" i="1"/>
  <c r="K441" i="1"/>
  <c r="Q444" i="1"/>
  <c r="Q441" i="1"/>
  <c r="L396" i="1"/>
  <c r="L393" i="1"/>
  <c r="I420" i="1"/>
  <c r="I417" i="1"/>
  <c r="H444" i="1"/>
  <c r="H441" i="1"/>
  <c r="L444" i="1"/>
  <c r="L441" i="1"/>
  <c r="K396" i="1"/>
  <c r="K393" i="1"/>
  <c r="H393" i="1"/>
  <c r="H396" i="1"/>
  <c r="Q420" i="1"/>
  <c r="Q417" i="1"/>
  <c r="I444" i="1"/>
  <c r="I441" i="1"/>
  <c r="I396" i="1"/>
  <c r="I393" i="1"/>
  <c r="O420" i="1"/>
  <c r="O417" i="1"/>
  <c r="J396" i="1"/>
  <c r="J393" i="1"/>
  <c r="H420" i="1"/>
  <c r="H417" i="1"/>
  <c r="K420" i="1"/>
  <c r="K417" i="1"/>
  <c r="V420" i="1"/>
  <c r="V417" i="1"/>
  <c r="S444" i="1"/>
  <c r="S441" i="1"/>
  <c r="U420" i="1"/>
  <c r="U417" i="1"/>
  <c r="V444" i="1"/>
  <c r="V441" i="1"/>
  <c r="T420" i="1"/>
  <c r="T417" i="1"/>
  <c r="R396" i="1"/>
  <c r="R393" i="1"/>
  <c r="O444" i="1"/>
  <c r="O441" i="1"/>
  <c r="U396" i="1"/>
  <c r="U393" i="1"/>
  <c r="S420" i="1"/>
  <c r="S417" i="1"/>
  <c r="T444" i="1"/>
  <c r="T441" i="1"/>
  <c r="T396" i="1"/>
  <c r="T393" i="1"/>
  <c r="R420" i="1"/>
  <c r="R417" i="1"/>
  <c r="N444" i="1"/>
  <c r="N441" i="1"/>
  <c r="S396" i="1"/>
  <c r="S393" i="1"/>
  <c r="P420" i="1"/>
  <c r="P417" i="1"/>
  <c r="R444" i="1"/>
  <c r="R441" i="1"/>
  <c r="V396" i="1"/>
  <c r="V393" i="1"/>
  <c r="N396" i="1"/>
  <c r="N393" i="1"/>
  <c r="Q396" i="1"/>
  <c r="Q393" i="1"/>
  <c r="N417" i="1"/>
  <c r="N420" i="1"/>
  <c r="P444" i="1"/>
  <c r="P441" i="1"/>
  <c r="P396" i="1"/>
  <c r="P393" i="1"/>
  <c r="M420" i="1"/>
  <c r="M417" i="1"/>
  <c r="J444" i="1"/>
  <c r="J441" i="1"/>
  <c r="U444" i="1"/>
  <c r="U441" i="1"/>
  <c r="O396" i="1"/>
  <c r="O393" i="1"/>
  <c r="L420" i="1"/>
  <c r="L417" i="1"/>
  <c r="M444" i="1"/>
  <c r="M441" i="1"/>
  <c r="O360" i="1"/>
  <c r="O357" i="1"/>
  <c r="R360" i="1"/>
  <c r="R357" i="1"/>
  <c r="K360" i="1"/>
  <c r="K357" i="1"/>
  <c r="P360" i="1"/>
  <c r="P357" i="1"/>
  <c r="T360" i="1"/>
  <c r="T357" i="1"/>
  <c r="N360" i="1"/>
  <c r="N357" i="1"/>
  <c r="Q360" i="1"/>
  <c r="Q357" i="1"/>
  <c r="V360" i="1"/>
  <c r="V357" i="1"/>
  <c r="M360" i="1"/>
  <c r="M357" i="1"/>
  <c r="S360" i="1"/>
  <c r="S357" i="1"/>
  <c r="J360" i="1"/>
  <c r="J357" i="1"/>
  <c r="I360" i="1"/>
  <c r="I357" i="1"/>
  <c r="U360" i="1"/>
  <c r="U357" i="1"/>
  <c r="H360" i="1"/>
  <c r="H357" i="1"/>
  <c r="L360" i="1"/>
  <c r="L357" i="1"/>
  <c r="S312" i="1"/>
  <c r="S309" i="1"/>
  <c r="V312" i="1"/>
  <c r="V309" i="1"/>
  <c r="U336" i="1"/>
  <c r="U333" i="1"/>
  <c r="O312" i="1"/>
  <c r="O309" i="1"/>
  <c r="O336" i="1"/>
  <c r="O333" i="1"/>
  <c r="P336" i="1"/>
  <c r="P333" i="1"/>
  <c r="R312" i="1"/>
  <c r="R309" i="1"/>
  <c r="R336" i="1"/>
  <c r="R333" i="1"/>
  <c r="T336" i="1"/>
  <c r="T333" i="1"/>
  <c r="Q312" i="1"/>
  <c r="Q309" i="1"/>
  <c r="Q336" i="1"/>
  <c r="Q333" i="1"/>
  <c r="L336" i="1"/>
  <c r="L333" i="1"/>
  <c r="L309" i="1"/>
  <c r="L312" i="1"/>
  <c r="T312" i="1"/>
  <c r="T309" i="1"/>
  <c r="K312" i="1"/>
  <c r="K309" i="1"/>
  <c r="K336" i="1"/>
  <c r="K333" i="1"/>
  <c r="N312" i="1"/>
  <c r="N309" i="1"/>
  <c r="N336" i="1"/>
  <c r="N333" i="1"/>
  <c r="M312" i="1"/>
  <c r="M336" i="1"/>
  <c r="M333" i="1"/>
  <c r="S336" i="1"/>
  <c r="S333" i="1"/>
  <c r="V336" i="1"/>
  <c r="V333" i="1"/>
  <c r="U312" i="1"/>
  <c r="U309" i="1"/>
  <c r="P312" i="1"/>
  <c r="P309" i="1"/>
  <c r="H312" i="1"/>
  <c r="H336" i="1"/>
  <c r="H333" i="1"/>
  <c r="J312" i="1"/>
  <c r="J309" i="1"/>
  <c r="J336" i="1"/>
  <c r="J333" i="1"/>
  <c r="I312" i="1"/>
  <c r="I309" i="1"/>
  <c r="I336" i="1"/>
  <c r="I333" i="1"/>
  <c r="U272" i="1"/>
  <c r="U273" i="1"/>
  <c r="U277" i="1" s="1"/>
  <c r="H272" i="1"/>
  <c r="K272" i="1"/>
  <c r="K273" i="1"/>
  <c r="K277" i="1" s="1"/>
  <c r="T273" i="1"/>
  <c r="T277" i="1" s="1"/>
  <c r="T272" i="1"/>
  <c r="M272" i="1"/>
  <c r="M273" i="1"/>
  <c r="M277" i="1" s="1"/>
  <c r="P272" i="1"/>
  <c r="P273" i="1"/>
  <c r="P277" i="1" s="1"/>
  <c r="N273" i="1"/>
  <c r="N277" i="1" s="1"/>
  <c r="N272" i="1"/>
  <c r="S272" i="1"/>
  <c r="S273" i="1"/>
  <c r="S277" i="1" s="1"/>
  <c r="J273" i="1"/>
  <c r="J277" i="1" s="1"/>
  <c r="J272" i="1"/>
  <c r="I272" i="1"/>
  <c r="I273" i="1"/>
  <c r="I277" i="1" s="1"/>
  <c r="V273" i="1"/>
  <c r="V277" i="1" s="1"/>
  <c r="V272" i="1"/>
  <c r="R273" i="1"/>
  <c r="R277" i="1" s="1"/>
  <c r="R272" i="1"/>
  <c r="L273" i="1"/>
  <c r="L277" i="1" s="1"/>
  <c r="L272" i="1"/>
  <c r="O272" i="1"/>
  <c r="O273" i="1"/>
  <c r="O277" i="1" s="1"/>
  <c r="Q272" i="1"/>
  <c r="R249" i="1"/>
  <c r="R253" i="1" s="1"/>
  <c r="R248" i="1"/>
  <c r="U248" i="1"/>
  <c r="U249" i="1"/>
  <c r="U253" i="1" s="1"/>
  <c r="K249" i="1"/>
  <c r="K253" i="1" s="1"/>
  <c r="K248" i="1"/>
  <c r="K256" i="1" s="1"/>
  <c r="N249" i="1"/>
  <c r="N253" i="1" s="1"/>
  <c r="N248" i="1"/>
  <c r="M248" i="1"/>
  <c r="M249" i="1"/>
  <c r="M253" i="1" s="1"/>
  <c r="S249" i="1"/>
  <c r="S253" i="1" s="1"/>
  <c r="S248" i="1"/>
  <c r="V249" i="1"/>
  <c r="V253" i="1" s="1"/>
  <c r="V248" i="1"/>
  <c r="T248" i="1"/>
  <c r="T249" i="1"/>
  <c r="T253" i="1" s="1"/>
  <c r="O248" i="1"/>
  <c r="O249" i="1"/>
  <c r="O253" i="1" s="1"/>
  <c r="P248" i="1"/>
  <c r="P249" i="1"/>
  <c r="P253" i="1" s="1"/>
  <c r="L248" i="1"/>
  <c r="L249" i="1"/>
  <c r="L253" i="1" s="1"/>
  <c r="Q248" i="1"/>
  <c r="Q249" i="1"/>
  <c r="Q253" i="1" s="1"/>
  <c r="J249" i="1"/>
  <c r="J253" i="1" s="1"/>
  <c r="J248" i="1"/>
  <c r="I248" i="1"/>
  <c r="I256" i="1" s="1"/>
  <c r="C15" i="1"/>
  <c r="U711" i="1" l="1"/>
  <c r="U715" i="1"/>
  <c r="C680" i="1"/>
  <c r="C683" i="1" s="1"/>
  <c r="W680" i="1"/>
  <c r="W683" i="1" s="1"/>
  <c r="F680" i="1"/>
  <c r="F683" i="1" s="1"/>
  <c r="X680" i="1"/>
  <c r="X683" i="1" s="1"/>
  <c r="G680" i="1"/>
  <c r="G683" i="1" s="1"/>
  <c r="AA680" i="1"/>
  <c r="AA683" i="1" s="1"/>
  <c r="Y680" i="1"/>
  <c r="Y683" i="1" s="1"/>
  <c r="Z680" i="1"/>
  <c r="Z683" i="1" s="1"/>
  <c r="E680" i="1"/>
  <c r="E683" i="1" s="1"/>
  <c r="D680" i="1"/>
  <c r="D683" i="1" s="1"/>
  <c r="V711" i="1"/>
  <c r="L715" i="1"/>
  <c r="T711" i="1"/>
  <c r="J715" i="1"/>
  <c r="I715" i="1"/>
  <c r="S711" i="1"/>
  <c r="H715" i="1"/>
  <c r="R711" i="1"/>
  <c r="K715" i="1"/>
  <c r="I711" i="1"/>
  <c r="W715" i="1"/>
  <c r="L711" i="1"/>
  <c r="Z715" i="1"/>
  <c r="O711" i="1"/>
  <c r="E715" i="1"/>
  <c r="P711" i="1"/>
  <c r="F715" i="1"/>
  <c r="J711" i="1"/>
  <c r="X715" i="1"/>
  <c r="N711" i="1"/>
  <c r="D715" i="1"/>
  <c r="H711" i="1"/>
  <c r="V715" i="1"/>
  <c r="C716" i="1"/>
  <c r="Q711" i="1"/>
  <c r="G715" i="1"/>
  <c r="L680" i="1"/>
  <c r="L683" i="1" s="1"/>
  <c r="M711" i="1"/>
  <c r="C715" i="1"/>
  <c r="AA715" i="1"/>
  <c r="K711" i="1"/>
  <c r="Y715" i="1"/>
  <c r="M679" i="1"/>
  <c r="I703" i="1"/>
  <c r="I704" i="1" s="1"/>
  <c r="I707" i="1" s="1"/>
  <c r="P703" i="1"/>
  <c r="P704" i="1" s="1"/>
  <c r="P707" i="1" s="1"/>
  <c r="S703" i="1"/>
  <c r="S704" i="1" s="1"/>
  <c r="S707" i="1" s="1"/>
  <c r="N655" i="1"/>
  <c r="N656" i="1" s="1"/>
  <c r="N659" i="1" s="1"/>
  <c r="V655" i="1"/>
  <c r="V656" i="1" s="1"/>
  <c r="V659" i="1" s="1"/>
  <c r="O679" i="1"/>
  <c r="H679" i="1"/>
  <c r="S679" i="1"/>
  <c r="H655" i="1"/>
  <c r="H656" i="1" s="1"/>
  <c r="H659" i="1" s="1"/>
  <c r="H319" i="1"/>
  <c r="S655" i="1"/>
  <c r="S656" i="1" s="1"/>
  <c r="S659" i="1" s="1"/>
  <c r="L655" i="1"/>
  <c r="L656" i="1" s="1"/>
  <c r="L659" i="1" s="1"/>
  <c r="M655" i="1"/>
  <c r="M656" i="1" s="1"/>
  <c r="M659" i="1" s="1"/>
  <c r="I679" i="1"/>
  <c r="J679" i="1"/>
  <c r="N679" i="1"/>
  <c r="V679" i="1"/>
  <c r="J655" i="1"/>
  <c r="J656" i="1" s="1"/>
  <c r="J659" i="1" s="1"/>
  <c r="K703" i="1"/>
  <c r="K704" i="1" s="1"/>
  <c r="K707" i="1" s="1"/>
  <c r="O703" i="1"/>
  <c r="O704" i="1" s="1"/>
  <c r="O707" i="1" s="1"/>
  <c r="Q703" i="1"/>
  <c r="Q704" i="1" s="1"/>
  <c r="Q707" i="1" s="1"/>
  <c r="R703" i="1"/>
  <c r="R704" i="1" s="1"/>
  <c r="R707" i="1" s="1"/>
  <c r="M319" i="1"/>
  <c r="L703" i="1"/>
  <c r="L704" i="1" s="1"/>
  <c r="L707" i="1" s="1"/>
  <c r="U703" i="1"/>
  <c r="U704" i="1" s="1"/>
  <c r="U707" i="1" s="1"/>
  <c r="T703" i="1"/>
  <c r="T704" i="1" s="1"/>
  <c r="T707" i="1" s="1"/>
  <c r="V703" i="1"/>
  <c r="V704" i="1" s="1"/>
  <c r="V707" i="1" s="1"/>
  <c r="N703" i="1"/>
  <c r="N704" i="1" s="1"/>
  <c r="N707" i="1" s="1"/>
  <c r="R655" i="1"/>
  <c r="R656" i="1" s="1"/>
  <c r="R659" i="1" s="1"/>
  <c r="O655" i="1"/>
  <c r="O656" i="1" s="1"/>
  <c r="O659" i="1" s="1"/>
  <c r="I655" i="1"/>
  <c r="I656" i="1" s="1"/>
  <c r="I659" i="1" s="1"/>
  <c r="Q655" i="1"/>
  <c r="Q656" i="1" s="1"/>
  <c r="Q659" i="1" s="1"/>
  <c r="T679" i="1"/>
  <c r="P679" i="1"/>
  <c r="K679" i="1"/>
  <c r="M703" i="1"/>
  <c r="M704" i="1" s="1"/>
  <c r="M707" i="1" s="1"/>
  <c r="H703" i="1"/>
  <c r="H704" i="1" s="1"/>
  <c r="H707" i="1" s="1"/>
  <c r="J703" i="1"/>
  <c r="J704" i="1" s="1"/>
  <c r="J707" i="1" s="1"/>
  <c r="P655" i="1"/>
  <c r="P656" i="1" s="1"/>
  <c r="P659" i="1" s="1"/>
  <c r="U655" i="1"/>
  <c r="U656" i="1" s="1"/>
  <c r="U659" i="1" s="1"/>
  <c r="T655" i="1"/>
  <c r="T656" i="1" s="1"/>
  <c r="T659" i="1" s="1"/>
  <c r="K655" i="1"/>
  <c r="K656" i="1" s="1"/>
  <c r="K659" i="1" s="1"/>
  <c r="R679" i="1"/>
  <c r="Q679" i="1"/>
  <c r="U679" i="1"/>
  <c r="M449" i="1"/>
  <c r="M450" i="1"/>
  <c r="Z704" i="1"/>
  <c r="Z707" i="1" s="1"/>
  <c r="E704" i="1"/>
  <c r="E707" i="1" s="1"/>
  <c r="D704" i="1"/>
  <c r="D707" i="1" s="1"/>
  <c r="W704" i="1"/>
  <c r="W707" i="1" s="1"/>
  <c r="AA704" i="1"/>
  <c r="AA707" i="1" s="1"/>
  <c r="F704" i="1"/>
  <c r="F707" i="1" s="1"/>
  <c r="X704" i="1"/>
  <c r="X707" i="1" s="1"/>
  <c r="C704" i="1"/>
  <c r="C707" i="1" s="1"/>
  <c r="G704" i="1"/>
  <c r="G707" i="1" s="1"/>
  <c r="Y704" i="1"/>
  <c r="Y707" i="1" s="1"/>
  <c r="Z656" i="1"/>
  <c r="Z659" i="1" s="1"/>
  <c r="E656" i="1"/>
  <c r="E659" i="1" s="1"/>
  <c r="Y656" i="1"/>
  <c r="Y659" i="1" s="1"/>
  <c r="W656" i="1"/>
  <c r="W659" i="1" s="1"/>
  <c r="AA656" i="1"/>
  <c r="AA659" i="1" s="1"/>
  <c r="F656" i="1"/>
  <c r="F659" i="1" s="1"/>
  <c r="D656" i="1"/>
  <c r="D659" i="1" s="1"/>
  <c r="X656" i="1"/>
  <c r="X659" i="1" s="1"/>
  <c r="C656" i="1"/>
  <c r="C659" i="1" s="1"/>
  <c r="G656" i="1"/>
  <c r="G659" i="1" s="1"/>
  <c r="Z620" i="1"/>
  <c r="Z623" i="1" s="1"/>
  <c r="E620" i="1"/>
  <c r="E623" i="1" s="1"/>
  <c r="W620" i="1"/>
  <c r="W623" i="1" s="1"/>
  <c r="AA620" i="1"/>
  <c r="AA623" i="1" s="1"/>
  <c r="F620" i="1"/>
  <c r="F623" i="1" s="1"/>
  <c r="X620" i="1"/>
  <c r="X623" i="1" s="1"/>
  <c r="C620" i="1"/>
  <c r="C623" i="1" s="1"/>
  <c r="G620" i="1"/>
  <c r="G623" i="1" s="1"/>
  <c r="Y620" i="1"/>
  <c r="Y623" i="1" s="1"/>
  <c r="D620" i="1"/>
  <c r="D623" i="1" s="1"/>
  <c r="W596" i="1"/>
  <c r="W599" i="1" s="1"/>
  <c r="AA596" i="1"/>
  <c r="AA599" i="1" s="1"/>
  <c r="E596" i="1"/>
  <c r="E599" i="1" s="1"/>
  <c r="D596" i="1"/>
  <c r="D599" i="1" s="1"/>
  <c r="X596" i="1"/>
  <c r="X599" i="1" s="1"/>
  <c r="F596" i="1"/>
  <c r="F599" i="1" s="1"/>
  <c r="C572" i="1"/>
  <c r="C575" i="1" s="1"/>
  <c r="Y596" i="1"/>
  <c r="Y599" i="1" s="1"/>
  <c r="C596" i="1"/>
  <c r="C599" i="1" s="1"/>
  <c r="G596" i="1"/>
  <c r="G599" i="1" s="1"/>
  <c r="Z596" i="1"/>
  <c r="Z599" i="1" s="1"/>
  <c r="W572" i="1"/>
  <c r="W575" i="1" s="1"/>
  <c r="AA572" i="1"/>
  <c r="AA575" i="1" s="1"/>
  <c r="E572" i="1"/>
  <c r="E575" i="1" s="1"/>
  <c r="X572" i="1"/>
  <c r="X575" i="1" s="1"/>
  <c r="F572" i="1"/>
  <c r="F575" i="1" s="1"/>
  <c r="D572" i="1"/>
  <c r="D575" i="1" s="1"/>
  <c r="Y572" i="1"/>
  <c r="Y575" i="1" s="1"/>
  <c r="G572" i="1"/>
  <c r="G575" i="1" s="1"/>
  <c r="Z572" i="1"/>
  <c r="Z575" i="1" s="1"/>
  <c r="Z536" i="1"/>
  <c r="Z539" i="1" s="1"/>
  <c r="E536" i="1"/>
  <c r="E539" i="1" s="1"/>
  <c r="D536" i="1"/>
  <c r="D539" i="1" s="1"/>
  <c r="W536" i="1"/>
  <c r="W539" i="1" s="1"/>
  <c r="AA536" i="1"/>
  <c r="AA539" i="1" s="1"/>
  <c r="F536" i="1"/>
  <c r="F539" i="1" s="1"/>
  <c r="Y536" i="1"/>
  <c r="Y539" i="1" s="1"/>
  <c r="X536" i="1"/>
  <c r="X539" i="1" s="1"/>
  <c r="C536" i="1"/>
  <c r="C539" i="1" s="1"/>
  <c r="G536" i="1"/>
  <c r="G539" i="1" s="1"/>
  <c r="W512" i="1"/>
  <c r="W515" i="1" s="1"/>
  <c r="AA512" i="1"/>
  <c r="AA515" i="1" s="1"/>
  <c r="F512" i="1"/>
  <c r="F515" i="1" s="1"/>
  <c r="X512" i="1"/>
  <c r="X515" i="1" s="1"/>
  <c r="C512" i="1"/>
  <c r="C515" i="1" s="1"/>
  <c r="G512" i="1"/>
  <c r="G515" i="1" s="1"/>
  <c r="E512" i="1"/>
  <c r="E515" i="1" s="1"/>
  <c r="Y512" i="1"/>
  <c r="Y515" i="1" s="1"/>
  <c r="D512" i="1"/>
  <c r="D515" i="1" s="1"/>
  <c r="Z512" i="1"/>
  <c r="Z515" i="1" s="1"/>
  <c r="Z488" i="1"/>
  <c r="Z491" i="1" s="1"/>
  <c r="E488" i="1"/>
  <c r="E491" i="1" s="1"/>
  <c r="Y488" i="1"/>
  <c r="Y491" i="1" s="1"/>
  <c r="W488" i="1"/>
  <c r="W491" i="1" s="1"/>
  <c r="AA488" i="1"/>
  <c r="AA491" i="1" s="1"/>
  <c r="F488" i="1"/>
  <c r="F491" i="1" s="1"/>
  <c r="X488" i="1"/>
  <c r="X491" i="1" s="1"/>
  <c r="C488" i="1"/>
  <c r="C491" i="1" s="1"/>
  <c r="G488" i="1"/>
  <c r="G491" i="1" s="1"/>
  <c r="D488" i="1"/>
  <c r="D491" i="1" s="1"/>
  <c r="C452" i="1"/>
  <c r="C455" i="1" s="1"/>
  <c r="G452" i="1"/>
  <c r="G455" i="1" s="1"/>
  <c r="Y452" i="1"/>
  <c r="Y455" i="1" s="1"/>
  <c r="X452" i="1"/>
  <c r="X455" i="1" s="1"/>
  <c r="D452" i="1"/>
  <c r="D455" i="1" s="1"/>
  <c r="Z452" i="1"/>
  <c r="Z455" i="1" s="1"/>
  <c r="E452" i="1"/>
  <c r="E455" i="1" s="1"/>
  <c r="W452" i="1"/>
  <c r="W455" i="1" s="1"/>
  <c r="AA452" i="1"/>
  <c r="AA455" i="1" s="1"/>
  <c r="F452" i="1"/>
  <c r="F455" i="1" s="1"/>
  <c r="Z428" i="1"/>
  <c r="Z431" i="1" s="1"/>
  <c r="E428" i="1"/>
  <c r="E431" i="1" s="1"/>
  <c r="W428" i="1"/>
  <c r="W431" i="1" s="1"/>
  <c r="AA428" i="1"/>
  <c r="AA431" i="1" s="1"/>
  <c r="F428" i="1"/>
  <c r="F431" i="1" s="1"/>
  <c r="X428" i="1"/>
  <c r="X431" i="1" s="1"/>
  <c r="C428" i="1"/>
  <c r="C431" i="1" s="1"/>
  <c r="G428" i="1"/>
  <c r="G431" i="1" s="1"/>
  <c r="Y428" i="1"/>
  <c r="Y431" i="1" s="1"/>
  <c r="D428" i="1"/>
  <c r="D431" i="1" s="1"/>
  <c r="Z404" i="1"/>
  <c r="Z407" i="1" s="1"/>
  <c r="E404" i="1"/>
  <c r="E407" i="1" s="1"/>
  <c r="D404" i="1"/>
  <c r="D407" i="1" s="1"/>
  <c r="W404" i="1"/>
  <c r="W407" i="1" s="1"/>
  <c r="AA404" i="1"/>
  <c r="AA407" i="1" s="1"/>
  <c r="F404" i="1"/>
  <c r="F407" i="1" s="1"/>
  <c r="Y404" i="1"/>
  <c r="Y407" i="1" s="1"/>
  <c r="X404" i="1"/>
  <c r="X407" i="1" s="1"/>
  <c r="C404" i="1"/>
  <c r="C407" i="1" s="1"/>
  <c r="G404" i="1"/>
  <c r="G407" i="1" s="1"/>
  <c r="Y368" i="1"/>
  <c r="Y371" i="1" s="1"/>
  <c r="Z368" i="1"/>
  <c r="Z371" i="1" s="1"/>
  <c r="W368" i="1"/>
  <c r="W371" i="1" s="1"/>
  <c r="AA368" i="1"/>
  <c r="AA371" i="1" s="1"/>
  <c r="X368" i="1"/>
  <c r="X371" i="1" s="1"/>
  <c r="F368" i="1"/>
  <c r="F371" i="1" s="1"/>
  <c r="X344" i="1"/>
  <c r="X347" i="1" s="1"/>
  <c r="E344" i="1"/>
  <c r="E347" i="1" s="1"/>
  <c r="D344" i="1"/>
  <c r="D347" i="1" s="1"/>
  <c r="C368" i="1"/>
  <c r="C371" i="1" s="1"/>
  <c r="G368" i="1"/>
  <c r="G371" i="1" s="1"/>
  <c r="Y344" i="1"/>
  <c r="Y347" i="1" s="1"/>
  <c r="F344" i="1"/>
  <c r="F347" i="1" s="1"/>
  <c r="D368" i="1"/>
  <c r="D371" i="1" s="1"/>
  <c r="Z344" i="1"/>
  <c r="Z347" i="1" s="1"/>
  <c r="C344" i="1"/>
  <c r="C347" i="1" s="1"/>
  <c r="G344" i="1"/>
  <c r="G347" i="1" s="1"/>
  <c r="E368" i="1"/>
  <c r="E371" i="1" s="1"/>
  <c r="W344" i="1"/>
  <c r="W347" i="1" s="1"/>
  <c r="AA344" i="1"/>
  <c r="AA347" i="1" s="1"/>
  <c r="E320" i="1"/>
  <c r="E323" i="1" s="1"/>
  <c r="X320" i="1"/>
  <c r="X323" i="1" s="1"/>
  <c r="AA320" i="1"/>
  <c r="AA323" i="1" s="1"/>
  <c r="F320" i="1"/>
  <c r="F323" i="1" s="1"/>
  <c r="Y320" i="1"/>
  <c r="Y323" i="1" s="1"/>
  <c r="W320" i="1"/>
  <c r="W323" i="1" s="1"/>
  <c r="C320" i="1"/>
  <c r="C323" i="1" s="1"/>
  <c r="G320" i="1"/>
  <c r="G323" i="1" s="1"/>
  <c r="Z320" i="1"/>
  <c r="Z323" i="1" s="1"/>
  <c r="D320" i="1"/>
  <c r="D323" i="1" s="1"/>
  <c r="I342" i="1"/>
  <c r="I341" i="1"/>
  <c r="I401" i="1"/>
  <c r="I402" i="1"/>
  <c r="I257" i="1"/>
  <c r="M617" i="1"/>
  <c r="M618" i="1"/>
  <c r="J617" i="1"/>
  <c r="J618" i="1"/>
  <c r="J570" i="1"/>
  <c r="J569" i="1"/>
  <c r="Q618" i="1"/>
  <c r="Q617" i="1"/>
  <c r="V618" i="1"/>
  <c r="V617" i="1"/>
  <c r="I510" i="1"/>
  <c r="I509" i="1"/>
  <c r="I594" i="1"/>
  <c r="I593" i="1"/>
  <c r="O618" i="1"/>
  <c r="O617" i="1"/>
  <c r="R618" i="1"/>
  <c r="R617" i="1"/>
  <c r="K618" i="1"/>
  <c r="K617" i="1"/>
  <c r="I486" i="1"/>
  <c r="I485" i="1"/>
  <c r="P618" i="1"/>
  <c r="P617" i="1"/>
  <c r="I365" i="1"/>
  <c r="I366" i="1"/>
  <c r="I280" i="1"/>
  <c r="I281" i="1"/>
  <c r="J318" i="1"/>
  <c r="J317" i="1"/>
  <c r="I449" i="1"/>
  <c r="I450" i="1"/>
  <c r="I426" i="1"/>
  <c r="I425" i="1"/>
  <c r="H617" i="1"/>
  <c r="H618" i="1"/>
  <c r="J533" i="1"/>
  <c r="J534" i="1"/>
  <c r="T618" i="1"/>
  <c r="T617" i="1"/>
  <c r="N618" i="1"/>
  <c r="N617" i="1"/>
  <c r="I617" i="1"/>
  <c r="I618" i="1"/>
  <c r="U618" i="1"/>
  <c r="U617" i="1"/>
  <c r="S618" i="1"/>
  <c r="S617" i="1"/>
  <c r="L618" i="1"/>
  <c r="L617" i="1"/>
  <c r="Q593" i="1"/>
  <c r="Q594" i="1"/>
  <c r="K594" i="1"/>
  <c r="K593" i="1"/>
  <c r="M593" i="1"/>
  <c r="M594" i="1"/>
  <c r="H593" i="1"/>
  <c r="H594" i="1"/>
  <c r="T594" i="1"/>
  <c r="T593" i="1"/>
  <c r="R594" i="1"/>
  <c r="R593" i="1"/>
  <c r="S594" i="1"/>
  <c r="S593" i="1"/>
  <c r="O594" i="1"/>
  <c r="O593" i="1"/>
  <c r="P593" i="1"/>
  <c r="P594" i="1"/>
  <c r="J594" i="1"/>
  <c r="J593" i="1"/>
  <c r="L594" i="1"/>
  <c r="L593" i="1"/>
  <c r="U593" i="1"/>
  <c r="U594" i="1"/>
  <c r="V593" i="1"/>
  <c r="V594" i="1"/>
  <c r="N593" i="1"/>
  <c r="N594" i="1"/>
  <c r="U569" i="1"/>
  <c r="U570" i="1"/>
  <c r="H570" i="1"/>
  <c r="H569" i="1"/>
  <c r="Q569" i="1"/>
  <c r="Q570" i="1"/>
  <c r="I569" i="1"/>
  <c r="I570" i="1"/>
  <c r="S570" i="1"/>
  <c r="S569" i="1"/>
  <c r="K570" i="1"/>
  <c r="K569" i="1"/>
  <c r="T570" i="1"/>
  <c r="T569" i="1"/>
  <c r="R569" i="1"/>
  <c r="R570" i="1"/>
  <c r="L569" i="1"/>
  <c r="L570" i="1"/>
  <c r="O570" i="1"/>
  <c r="O569" i="1"/>
  <c r="P570" i="1"/>
  <c r="P569" i="1"/>
  <c r="N570" i="1"/>
  <c r="N569" i="1"/>
  <c r="M569" i="1"/>
  <c r="M570" i="1"/>
  <c r="V569" i="1"/>
  <c r="V570" i="1"/>
  <c r="L533" i="1"/>
  <c r="L534" i="1"/>
  <c r="S534" i="1"/>
  <c r="S533" i="1"/>
  <c r="I533" i="1"/>
  <c r="I534" i="1"/>
  <c r="P533" i="1"/>
  <c r="P534" i="1"/>
  <c r="M533" i="1"/>
  <c r="M534" i="1"/>
  <c r="Q533" i="1"/>
  <c r="Q534" i="1"/>
  <c r="R534" i="1"/>
  <c r="R533" i="1"/>
  <c r="V534" i="1"/>
  <c r="V533" i="1"/>
  <c r="H533" i="1"/>
  <c r="H534" i="1"/>
  <c r="O534" i="1"/>
  <c r="O533" i="1"/>
  <c r="T533" i="1"/>
  <c r="T534" i="1"/>
  <c r="U533" i="1"/>
  <c r="U534" i="1"/>
  <c r="N534" i="1"/>
  <c r="N533" i="1"/>
  <c r="K534" i="1"/>
  <c r="K533" i="1"/>
  <c r="J510" i="1"/>
  <c r="J509" i="1"/>
  <c r="M509" i="1"/>
  <c r="M510" i="1"/>
  <c r="P509" i="1"/>
  <c r="P510" i="1"/>
  <c r="S509" i="1"/>
  <c r="S510" i="1"/>
  <c r="Q509" i="1"/>
  <c r="Q510" i="1"/>
  <c r="L509" i="1"/>
  <c r="L510" i="1"/>
  <c r="N510" i="1"/>
  <c r="N509" i="1"/>
  <c r="K509" i="1"/>
  <c r="K510" i="1"/>
  <c r="T509" i="1"/>
  <c r="T510" i="1"/>
  <c r="R510" i="1"/>
  <c r="R509" i="1"/>
  <c r="U509" i="1"/>
  <c r="U510" i="1"/>
  <c r="H509" i="1"/>
  <c r="H510" i="1"/>
  <c r="V510" i="1"/>
  <c r="V509" i="1"/>
  <c r="O510" i="1"/>
  <c r="O509" i="1"/>
  <c r="L486" i="1"/>
  <c r="L485" i="1"/>
  <c r="U485" i="1"/>
  <c r="U486" i="1"/>
  <c r="N485" i="1"/>
  <c r="N486" i="1"/>
  <c r="V485" i="1"/>
  <c r="V486" i="1"/>
  <c r="H486" i="1"/>
  <c r="H485" i="1"/>
  <c r="K486" i="1"/>
  <c r="K485" i="1"/>
  <c r="T486" i="1"/>
  <c r="T485" i="1"/>
  <c r="Q485" i="1"/>
  <c r="Q486" i="1"/>
  <c r="R485" i="1"/>
  <c r="R486" i="1"/>
  <c r="J485" i="1"/>
  <c r="J486" i="1"/>
  <c r="M485" i="1"/>
  <c r="M486" i="1"/>
  <c r="S486" i="1"/>
  <c r="S485" i="1"/>
  <c r="P485" i="1"/>
  <c r="P486" i="1"/>
  <c r="O486" i="1"/>
  <c r="O485" i="1"/>
  <c r="R449" i="1"/>
  <c r="R450" i="1"/>
  <c r="T449" i="1"/>
  <c r="T450" i="1"/>
  <c r="S450" i="1"/>
  <c r="S449" i="1"/>
  <c r="H449" i="1"/>
  <c r="H450" i="1"/>
  <c r="K450" i="1"/>
  <c r="K449" i="1"/>
  <c r="U449" i="1"/>
  <c r="U450" i="1"/>
  <c r="P449" i="1"/>
  <c r="P450" i="1"/>
  <c r="N450" i="1"/>
  <c r="N449" i="1"/>
  <c r="O450" i="1"/>
  <c r="O449" i="1"/>
  <c r="L449" i="1"/>
  <c r="L450" i="1"/>
  <c r="Q449" i="1"/>
  <c r="Q450" i="1"/>
  <c r="J449" i="1"/>
  <c r="J450" i="1"/>
  <c r="V449" i="1"/>
  <c r="V450" i="1"/>
  <c r="R426" i="1"/>
  <c r="R425" i="1"/>
  <c r="K425" i="1"/>
  <c r="K426" i="1"/>
  <c r="Q426" i="1"/>
  <c r="Q425" i="1"/>
  <c r="L425" i="1"/>
  <c r="L426" i="1"/>
  <c r="M426" i="1"/>
  <c r="M425" i="1"/>
  <c r="P425" i="1"/>
  <c r="P426" i="1"/>
  <c r="S426" i="1"/>
  <c r="S425" i="1"/>
  <c r="T425" i="1"/>
  <c r="T426" i="1"/>
  <c r="U425" i="1"/>
  <c r="U426" i="1"/>
  <c r="V426" i="1"/>
  <c r="V425" i="1"/>
  <c r="H426" i="1"/>
  <c r="H425" i="1"/>
  <c r="O426" i="1"/>
  <c r="O425" i="1"/>
  <c r="J426" i="1"/>
  <c r="J425" i="1"/>
  <c r="N426" i="1"/>
  <c r="N425" i="1"/>
  <c r="O402" i="1"/>
  <c r="O401" i="1"/>
  <c r="P401" i="1"/>
  <c r="P402" i="1"/>
  <c r="N402" i="1"/>
  <c r="N401" i="1"/>
  <c r="S402" i="1"/>
  <c r="S401" i="1"/>
  <c r="U401" i="1"/>
  <c r="U402" i="1"/>
  <c r="R401" i="1"/>
  <c r="R402" i="1"/>
  <c r="J401" i="1"/>
  <c r="J402" i="1"/>
  <c r="K402" i="1"/>
  <c r="K401" i="1"/>
  <c r="L402" i="1"/>
  <c r="L401" i="1"/>
  <c r="M401" i="1"/>
  <c r="M402" i="1"/>
  <c r="Q401" i="1"/>
  <c r="Q402" i="1"/>
  <c r="V402" i="1"/>
  <c r="V401" i="1"/>
  <c r="T402" i="1"/>
  <c r="T401" i="1"/>
  <c r="H401" i="1"/>
  <c r="H402" i="1"/>
  <c r="S366" i="1"/>
  <c r="S365" i="1"/>
  <c r="V365" i="1"/>
  <c r="V366" i="1"/>
  <c r="P366" i="1"/>
  <c r="P365" i="1"/>
  <c r="R365" i="1"/>
  <c r="R366" i="1"/>
  <c r="L366" i="1"/>
  <c r="L365" i="1"/>
  <c r="U365" i="1"/>
  <c r="U366" i="1"/>
  <c r="J365" i="1"/>
  <c r="J366" i="1"/>
  <c r="M365" i="1"/>
  <c r="M366" i="1"/>
  <c r="Q365" i="1"/>
  <c r="Q366" i="1"/>
  <c r="T366" i="1"/>
  <c r="T365" i="1"/>
  <c r="K366" i="1"/>
  <c r="K365" i="1"/>
  <c r="O366" i="1"/>
  <c r="O365" i="1"/>
  <c r="H365" i="1"/>
  <c r="H366" i="1"/>
  <c r="N365" i="1"/>
  <c r="N366" i="1"/>
  <c r="P341" i="1"/>
  <c r="P342" i="1"/>
  <c r="V342" i="1"/>
  <c r="V341" i="1"/>
  <c r="M342" i="1"/>
  <c r="M341" i="1"/>
  <c r="S341" i="1"/>
  <c r="S342" i="1"/>
  <c r="N341" i="1"/>
  <c r="N342" i="1"/>
  <c r="K341" i="1"/>
  <c r="K342" i="1"/>
  <c r="L341" i="1"/>
  <c r="L342" i="1"/>
  <c r="R341" i="1"/>
  <c r="R342" i="1"/>
  <c r="J342" i="1"/>
  <c r="J341" i="1"/>
  <c r="H342" i="1"/>
  <c r="H341" i="1"/>
  <c r="Q342" i="1"/>
  <c r="Q341" i="1"/>
  <c r="T342" i="1"/>
  <c r="T341" i="1"/>
  <c r="O341" i="1"/>
  <c r="O342" i="1"/>
  <c r="U342" i="1"/>
  <c r="U341" i="1"/>
  <c r="U318" i="1"/>
  <c r="U317" i="1"/>
  <c r="I317" i="1"/>
  <c r="I318" i="1"/>
  <c r="L317" i="1"/>
  <c r="L318" i="1"/>
  <c r="T317" i="1"/>
  <c r="T318" i="1"/>
  <c r="Q317" i="1"/>
  <c r="Q318" i="1"/>
  <c r="O318" i="1"/>
  <c r="O317" i="1"/>
  <c r="V318" i="1"/>
  <c r="V317" i="1"/>
  <c r="P317" i="1"/>
  <c r="P318" i="1"/>
  <c r="N318" i="1"/>
  <c r="N317" i="1"/>
  <c r="K318" i="1"/>
  <c r="K317" i="1"/>
  <c r="R318" i="1"/>
  <c r="R317" i="1"/>
  <c r="S317" i="1"/>
  <c r="S318" i="1"/>
  <c r="O280" i="1"/>
  <c r="O281" i="1"/>
  <c r="P280" i="1"/>
  <c r="P281" i="1"/>
  <c r="V281" i="1"/>
  <c r="V280" i="1"/>
  <c r="J281" i="1"/>
  <c r="J280" i="1"/>
  <c r="Q281" i="1"/>
  <c r="Q280" i="1"/>
  <c r="M281" i="1"/>
  <c r="M280" i="1"/>
  <c r="K280" i="1"/>
  <c r="K281" i="1"/>
  <c r="S280" i="1"/>
  <c r="S281" i="1"/>
  <c r="L281" i="1"/>
  <c r="L280" i="1"/>
  <c r="N280" i="1"/>
  <c r="N281" i="1"/>
  <c r="U281" i="1"/>
  <c r="U280" i="1"/>
  <c r="R281" i="1"/>
  <c r="R280" i="1"/>
  <c r="T281" i="1"/>
  <c r="T280" i="1"/>
  <c r="H281" i="1"/>
  <c r="H280" i="1"/>
  <c r="J256" i="1"/>
  <c r="J257" i="1"/>
  <c r="V256" i="1"/>
  <c r="V257" i="1"/>
  <c r="K257" i="1"/>
  <c r="R256" i="1"/>
  <c r="R257" i="1"/>
  <c r="H257" i="1"/>
  <c r="H256" i="1"/>
  <c r="L257" i="1"/>
  <c r="L256" i="1"/>
  <c r="M257" i="1"/>
  <c r="M256" i="1"/>
  <c r="S257" i="1"/>
  <c r="S256" i="1"/>
  <c r="N256" i="1"/>
  <c r="N257" i="1"/>
  <c r="O256" i="1"/>
  <c r="O257" i="1"/>
  <c r="Q257" i="1"/>
  <c r="Q256" i="1"/>
  <c r="P257" i="1"/>
  <c r="P256" i="1"/>
  <c r="T257" i="1"/>
  <c r="T256" i="1"/>
  <c r="U257" i="1"/>
  <c r="U256" i="1"/>
  <c r="H232" i="1"/>
  <c r="H234" i="1" s="1"/>
  <c r="J611" i="1"/>
  <c r="J626" i="1" s="1"/>
  <c r="J613" i="1"/>
  <c r="J563" i="1"/>
  <c r="J565" i="1"/>
  <c r="T613" i="1"/>
  <c r="T611" i="1"/>
  <c r="T626" i="1" s="1"/>
  <c r="T631" i="1" s="1"/>
  <c r="H565" i="1"/>
  <c r="H563" i="1"/>
  <c r="N611" i="1"/>
  <c r="N626" i="1" s="1"/>
  <c r="N631" i="1" s="1"/>
  <c r="N613" i="1"/>
  <c r="N479" i="1"/>
  <c r="N481" i="1"/>
  <c r="V479" i="1"/>
  <c r="V481" i="1"/>
  <c r="I529" i="1"/>
  <c r="I527" i="1"/>
  <c r="I542" i="1" s="1"/>
  <c r="H395" i="1"/>
  <c r="P481" i="1"/>
  <c r="P479" i="1"/>
  <c r="R505" i="1"/>
  <c r="R503" i="1"/>
  <c r="U505" i="1"/>
  <c r="U503" i="1"/>
  <c r="H503" i="1"/>
  <c r="H505" i="1"/>
  <c r="R479" i="1"/>
  <c r="R481" i="1"/>
  <c r="L505" i="1"/>
  <c r="L503" i="1"/>
  <c r="R529" i="1"/>
  <c r="R527" i="1"/>
  <c r="R542" i="1" s="1"/>
  <c r="R547" i="1" s="1"/>
  <c r="V529" i="1"/>
  <c r="V527" i="1"/>
  <c r="V542" i="1" s="1"/>
  <c r="T481" i="1"/>
  <c r="T479" i="1"/>
  <c r="Q481" i="1"/>
  <c r="Q479" i="1"/>
  <c r="S503" i="1"/>
  <c r="S505" i="1"/>
  <c r="Q505" i="1"/>
  <c r="Q503" i="1"/>
  <c r="I611" i="1"/>
  <c r="I626" i="1" s="1"/>
  <c r="I613" i="1"/>
  <c r="Q565" i="1"/>
  <c r="Q563" i="1"/>
  <c r="M589" i="1"/>
  <c r="M587" i="1"/>
  <c r="I565" i="1"/>
  <c r="I563" i="1"/>
  <c r="H587" i="1"/>
  <c r="H589" i="1"/>
  <c r="T589" i="1"/>
  <c r="T587" i="1"/>
  <c r="S563" i="1"/>
  <c r="S565" i="1"/>
  <c r="U613" i="1"/>
  <c r="U611" i="1"/>
  <c r="U626" i="1" s="1"/>
  <c r="U631" i="1" s="1"/>
  <c r="S613" i="1"/>
  <c r="S611" i="1"/>
  <c r="S626" i="1" s="1"/>
  <c r="S631" i="1" s="1"/>
  <c r="K563" i="1"/>
  <c r="K565" i="1"/>
  <c r="L613" i="1"/>
  <c r="L611" i="1"/>
  <c r="L626" i="1" s="1"/>
  <c r="R587" i="1"/>
  <c r="R589" i="1"/>
  <c r="T565" i="1"/>
  <c r="T563" i="1"/>
  <c r="H226" i="1"/>
  <c r="H228" i="1"/>
  <c r="H613" i="1"/>
  <c r="H611" i="1"/>
  <c r="H626" i="1" s="1"/>
  <c r="L565" i="1"/>
  <c r="L563" i="1"/>
  <c r="P587" i="1"/>
  <c r="P589" i="1"/>
  <c r="J587" i="1"/>
  <c r="J589" i="1"/>
  <c r="Q611" i="1"/>
  <c r="Q626" i="1" s="1"/>
  <c r="Q631" i="1" s="1"/>
  <c r="Q613" i="1"/>
  <c r="V611" i="1"/>
  <c r="V626" i="1" s="1"/>
  <c r="V613" i="1"/>
  <c r="O563" i="1"/>
  <c r="O565" i="1"/>
  <c r="K503" i="1"/>
  <c r="K505" i="1"/>
  <c r="I481" i="1"/>
  <c r="I479" i="1"/>
  <c r="H527" i="1"/>
  <c r="H542" i="1" s="1"/>
  <c r="H529" i="1"/>
  <c r="O529" i="1"/>
  <c r="O527" i="1"/>
  <c r="O542" i="1" s="1"/>
  <c r="O547" i="1" s="1"/>
  <c r="U565" i="1"/>
  <c r="U563" i="1"/>
  <c r="K587" i="1"/>
  <c r="K589" i="1"/>
  <c r="M503" i="1"/>
  <c r="M505" i="1"/>
  <c r="S479" i="1"/>
  <c r="S481" i="1"/>
  <c r="K529" i="1"/>
  <c r="K527" i="1"/>
  <c r="K542" i="1" s="1"/>
  <c r="O479" i="1"/>
  <c r="O481" i="1"/>
  <c r="S587" i="1"/>
  <c r="S589" i="1"/>
  <c r="O587" i="1"/>
  <c r="O589" i="1"/>
  <c r="Q529" i="1"/>
  <c r="Q527" i="1"/>
  <c r="Q542" i="1" s="1"/>
  <c r="Q547" i="1" s="1"/>
  <c r="N503" i="1"/>
  <c r="N505" i="1"/>
  <c r="J481" i="1"/>
  <c r="J479" i="1"/>
  <c r="J527" i="1"/>
  <c r="J542" i="1" s="1"/>
  <c r="J529" i="1"/>
  <c r="P527" i="1"/>
  <c r="P542" i="1" s="1"/>
  <c r="P547" i="1" s="1"/>
  <c r="P529" i="1"/>
  <c r="N529" i="1"/>
  <c r="N527" i="1"/>
  <c r="N542" i="1" s="1"/>
  <c r="N547" i="1" s="1"/>
  <c r="M529" i="1"/>
  <c r="M527" i="1"/>
  <c r="M542" i="1" s="1"/>
  <c r="M547" i="1" s="1"/>
  <c r="M481" i="1"/>
  <c r="M479" i="1"/>
  <c r="P503" i="1"/>
  <c r="P505" i="1"/>
  <c r="H481" i="1"/>
  <c r="H479" i="1"/>
  <c r="K479" i="1"/>
  <c r="K481" i="1"/>
  <c r="Q589" i="1"/>
  <c r="Q587" i="1"/>
  <c r="R563" i="1"/>
  <c r="R565" i="1"/>
  <c r="M611" i="1"/>
  <c r="M626" i="1" s="1"/>
  <c r="M631" i="1" s="1"/>
  <c r="M613" i="1"/>
  <c r="T503" i="1"/>
  <c r="T505" i="1"/>
  <c r="L527" i="1"/>
  <c r="L542" i="1" s="1"/>
  <c r="L547" i="1" s="1"/>
  <c r="L529" i="1"/>
  <c r="T527" i="1"/>
  <c r="T542" i="1" s="1"/>
  <c r="T547" i="1" s="1"/>
  <c r="T529" i="1"/>
  <c r="L479" i="1"/>
  <c r="L481" i="1"/>
  <c r="U529" i="1"/>
  <c r="U527" i="1"/>
  <c r="U542" i="1" s="1"/>
  <c r="J505" i="1"/>
  <c r="J503" i="1"/>
  <c r="U481" i="1"/>
  <c r="U479" i="1"/>
  <c r="S527" i="1"/>
  <c r="S542" i="1" s="1"/>
  <c r="S547" i="1" s="1"/>
  <c r="S529" i="1"/>
  <c r="V503" i="1"/>
  <c r="V505" i="1"/>
  <c r="I505" i="1"/>
  <c r="I503" i="1"/>
  <c r="O503" i="1"/>
  <c r="O505" i="1"/>
  <c r="I589" i="1"/>
  <c r="I587" i="1"/>
  <c r="O613" i="1"/>
  <c r="O611" i="1"/>
  <c r="O626" i="1" s="1"/>
  <c r="O631" i="1" s="1"/>
  <c r="P565" i="1"/>
  <c r="P563" i="1"/>
  <c r="R611" i="1"/>
  <c r="R626" i="1" s="1"/>
  <c r="R631" i="1" s="1"/>
  <c r="R613" i="1"/>
  <c r="L589" i="1"/>
  <c r="L587" i="1"/>
  <c r="N563" i="1"/>
  <c r="N565" i="1"/>
  <c r="K613" i="1"/>
  <c r="K611" i="1"/>
  <c r="K626" i="1" s="1"/>
  <c r="U589" i="1"/>
  <c r="U587" i="1"/>
  <c r="V587" i="1"/>
  <c r="V589" i="1"/>
  <c r="M565" i="1"/>
  <c r="M563" i="1"/>
  <c r="V563" i="1"/>
  <c r="V565" i="1"/>
  <c r="P611" i="1"/>
  <c r="P626" i="1" s="1"/>
  <c r="P631" i="1" s="1"/>
  <c r="P613" i="1"/>
  <c r="N589" i="1"/>
  <c r="N587" i="1"/>
  <c r="H397" i="1"/>
  <c r="O395" i="1"/>
  <c r="O397" i="1"/>
  <c r="Q395" i="1"/>
  <c r="Q397" i="1"/>
  <c r="N397" i="1"/>
  <c r="N395" i="1"/>
  <c r="P419" i="1"/>
  <c r="P421" i="1"/>
  <c r="U397" i="1"/>
  <c r="U395" i="1"/>
  <c r="S445" i="1"/>
  <c r="S443" i="1"/>
  <c r="J397" i="1"/>
  <c r="J395" i="1"/>
  <c r="I397" i="1"/>
  <c r="I395" i="1"/>
  <c r="L445" i="1"/>
  <c r="L443" i="1"/>
  <c r="L458" i="1" s="1"/>
  <c r="H445" i="1"/>
  <c r="H443" i="1"/>
  <c r="Q443" i="1"/>
  <c r="Q445" i="1"/>
  <c r="M395" i="1"/>
  <c r="M397" i="1"/>
  <c r="R443" i="1"/>
  <c r="R458" i="1" s="1"/>
  <c r="R445" i="1"/>
  <c r="R419" i="1"/>
  <c r="R421" i="1"/>
  <c r="R397" i="1"/>
  <c r="R395" i="1"/>
  <c r="Q419" i="1"/>
  <c r="Q421" i="1"/>
  <c r="K395" i="1"/>
  <c r="K397" i="1"/>
  <c r="L395" i="1"/>
  <c r="L397" i="1"/>
  <c r="M421" i="1"/>
  <c r="M419" i="1"/>
  <c r="L419" i="1"/>
  <c r="L421" i="1"/>
  <c r="J445" i="1"/>
  <c r="J443" i="1"/>
  <c r="J458" i="1" s="1"/>
  <c r="W463" i="1" s="1"/>
  <c r="V395" i="1"/>
  <c r="V397" i="1"/>
  <c r="S395" i="1"/>
  <c r="S397" i="1"/>
  <c r="N445" i="1"/>
  <c r="N443" i="1"/>
  <c r="N458" i="1" s="1"/>
  <c r="N463" i="1" s="1"/>
  <c r="S419" i="1"/>
  <c r="S421" i="1"/>
  <c r="O443" i="1"/>
  <c r="O445" i="1"/>
  <c r="U419" i="1"/>
  <c r="U421" i="1"/>
  <c r="K419" i="1"/>
  <c r="K421" i="1"/>
  <c r="H421" i="1"/>
  <c r="H419" i="1"/>
  <c r="O419" i="1"/>
  <c r="O421" i="1"/>
  <c r="J419" i="1"/>
  <c r="J421" i="1"/>
  <c r="M445" i="1"/>
  <c r="M443" i="1"/>
  <c r="M458" i="1" s="1"/>
  <c r="U443" i="1"/>
  <c r="U458" i="1" s="1"/>
  <c r="U445" i="1"/>
  <c r="P395" i="1"/>
  <c r="P397" i="1"/>
  <c r="P445" i="1"/>
  <c r="P443" i="1"/>
  <c r="N421" i="1"/>
  <c r="N419" i="1"/>
  <c r="T397" i="1"/>
  <c r="T395" i="1"/>
  <c r="T443" i="1"/>
  <c r="T458" i="1" s="1"/>
  <c r="T463" i="1" s="1"/>
  <c r="T445" i="1"/>
  <c r="T421" i="1"/>
  <c r="T419" i="1"/>
  <c r="V445" i="1"/>
  <c r="V443" i="1"/>
  <c r="V458" i="1" s="1"/>
  <c r="V421" i="1"/>
  <c r="V419" i="1"/>
  <c r="I445" i="1"/>
  <c r="I443" i="1"/>
  <c r="I458" i="1" s="1"/>
  <c r="V463" i="1" s="1"/>
  <c r="I421" i="1"/>
  <c r="I419" i="1"/>
  <c r="K443" i="1"/>
  <c r="K445" i="1"/>
  <c r="H313" i="1"/>
  <c r="H361" i="1"/>
  <c r="H359" i="1"/>
  <c r="H374" i="1" s="1"/>
  <c r="I359" i="1"/>
  <c r="I361" i="1"/>
  <c r="S359" i="1"/>
  <c r="S374" i="1" s="1"/>
  <c r="S379" i="1" s="1"/>
  <c r="S361" i="1"/>
  <c r="V361" i="1"/>
  <c r="V359" i="1"/>
  <c r="V374" i="1" s="1"/>
  <c r="N359" i="1"/>
  <c r="N361" i="1"/>
  <c r="P359" i="1"/>
  <c r="P374" i="1" s="1"/>
  <c r="P361" i="1"/>
  <c r="R361" i="1"/>
  <c r="R359" i="1"/>
  <c r="R374" i="1" s="1"/>
  <c r="R379" i="1" s="1"/>
  <c r="L359" i="1"/>
  <c r="L374" i="1" s="1"/>
  <c r="L361" i="1"/>
  <c r="U361" i="1"/>
  <c r="U359" i="1"/>
  <c r="U374" i="1" s="1"/>
  <c r="J359" i="1"/>
  <c r="J374" i="1" s="1"/>
  <c r="W379" i="1" s="1"/>
  <c r="J361" i="1"/>
  <c r="M361" i="1"/>
  <c r="M359" i="1"/>
  <c r="Q361" i="1"/>
  <c r="Q359" i="1"/>
  <c r="Q374" i="1" s="1"/>
  <c r="Q379" i="1" s="1"/>
  <c r="T361" i="1"/>
  <c r="T359" i="1"/>
  <c r="T374" i="1" s="1"/>
  <c r="T379" i="1" s="1"/>
  <c r="K359" i="1"/>
  <c r="K361" i="1"/>
  <c r="O359" i="1"/>
  <c r="O374" i="1" s="1"/>
  <c r="O361" i="1"/>
  <c r="I337" i="1"/>
  <c r="I335" i="1"/>
  <c r="J335" i="1"/>
  <c r="J337" i="1"/>
  <c r="H335" i="1"/>
  <c r="H337" i="1"/>
  <c r="P313" i="1"/>
  <c r="P311" i="1"/>
  <c r="V335" i="1"/>
  <c r="V337" i="1"/>
  <c r="M337" i="1"/>
  <c r="M335" i="1"/>
  <c r="N335" i="1"/>
  <c r="N337" i="1"/>
  <c r="K337" i="1"/>
  <c r="K335" i="1"/>
  <c r="T313" i="1"/>
  <c r="T311" i="1"/>
  <c r="L335" i="1"/>
  <c r="L337" i="1"/>
  <c r="Q313" i="1"/>
  <c r="Q311" i="1"/>
  <c r="R335" i="1"/>
  <c r="R337" i="1"/>
  <c r="P335" i="1"/>
  <c r="P337" i="1"/>
  <c r="O311" i="1"/>
  <c r="O313" i="1"/>
  <c r="V311" i="1"/>
  <c r="V313" i="1"/>
  <c r="I311" i="1"/>
  <c r="I313" i="1"/>
  <c r="J313" i="1"/>
  <c r="J311" i="1"/>
  <c r="H311" i="1"/>
  <c r="U311" i="1"/>
  <c r="U313" i="1"/>
  <c r="S337" i="1"/>
  <c r="S335" i="1"/>
  <c r="M311" i="1"/>
  <c r="M313" i="1"/>
  <c r="N313" i="1"/>
  <c r="N311" i="1"/>
  <c r="K311" i="1"/>
  <c r="K313" i="1"/>
  <c r="Q335" i="1"/>
  <c r="Q337" i="1"/>
  <c r="T335" i="1"/>
  <c r="T337" i="1"/>
  <c r="R313" i="1"/>
  <c r="R311" i="1"/>
  <c r="O335" i="1"/>
  <c r="O337" i="1"/>
  <c r="U337" i="1"/>
  <c r="U335" i="1"/>
  <c r="S311" i="1"/>
  <c r="S313" i="1"/>
  <c r="L313" i="1"/>
  <c r="L311" i="1"/>
  <c r="U276" i="1"/>
  <c r="U274" i="1"/>
  <c r="U289" i="1" s="1"/>
  <c r="H250" i="1"/>
  <c r="H252" i="1"/>
  <c r="H274" i="1"/>
  <c r="H289" i="1" s="1"/>
  <c r="H276" i="1"/>
  <c r="S274" i="1"/>
  <c r="S276" i="1"/>
  <c r="T274" i="1"/>
  <c r="T289" i="1" s="1"/>
  <c r="T294" i="1" s="1"/>
  <c r="T276" i="1"/>
  <c r="V274" i="1"/>
  <c r="V289" i="1" s="1"/>
  <c r="V276" i="1"/>
  <c r="N274" i="1"/>
  <c r="N289" i="1" s="1"/>
  <c r="N294" i="1" s="1"/>
  <c r="N276" i="1"/>
  <c r="Q276" i="1"/>
  <c r="Q274" i="1"/>
  <c r="Q289" i="1" s="1"/>
  <c r="Q294" i="1" s="1"/>
  <c r="P276" i="1"/>
  <c r="P274" i="1"/>
  <c r="P289" i="1" s="1"/>
  <c r="P294" i="1" s="1"/>
  <c r="I276" i="1"/>
  <c r="I274" i="1"/>
  <c r="I289" i="1" s="1"/>
  <c r="K274" i="1"/>
  <c r="K289" i="1" s="1"/>
  <c r="K276" i="1"/>
  <c r="O274" i="1"/>
  <c r="O289" i="1" s="1"/>
  <c r="O294" i="1" s="1"/>
  <c r="O276" i="1"/>
  <c r="J276" i="1"/>
  <c r="J274" i="1"/>
  <c r="J289" i="1" s="1"/>
  <c r="W294" i="1" s="1"/>
  <c r="L274" i="1"/>
  <c r="L289" i="1" s="1"/>
  <c r="L294" i="1" s="1"/>
  <c r="L276" i="1"/>
  <c r="R276" i="1"/>
  <c r="R274" i="1"/>
  <c r="R289" i="1" s="1"/>
  <c r="R294" i="1" s="1"/>
  <c r="M276" i="1"/>
  <c r="M274" i="1"/>
  <c r="M289" i="1" s="1"/>
  <c r="M294" i="1" s="1"/>
  <c r="J250" i="1"/>
  <c r="J252" i="1"/>
  <c r="Q252" i="1"/>
  <c r="Q250" i="1"/>
  <c r="O250" i="1"/>
  <c r="O252" i="1"/>
  <c r="K250" i="1"/>
  <c r="K252" i="1"/>
  <c r="I252" i="1"/>
  <c r="I250" i="1"/>
  <c r="T250" i="1"/>
  <c r="T252" i="1"/>
  <c r="V252" i="1"/>
  <c r="V250" i="1"/>
  <c r="M252" i="1"/>
  <c r="M250" i="1"/>
  <c r="U252" i="1"/>
  <c r="U250" i="1"/>
  <c r="P252" i="1"/>
  <c r="P250" i="1"/>
  <c r="N252" i="1"/>
  <c r="N250" i="1"/>
  <c r="R250" i="1"/>
  <c r="R252" i="1"/>
  <c r="L250" i="1"/>
  <c r="L252" i="1"/>
  <c r="S250" i="1"/>
  <c r="S252" i="1"/>
  <c r="M230" i="1"/>
  <c r="I230" i="1"/>
  <c r="I218" i="1"/>
  <c r="J218" i="1"/>
  <c r="U294" i="1" l="1"/>
  <c r="G463" i="1"/>
  <c r="R463" i="1"/>
  <c r="Y379" i="1"/>
  <c r="L379" i="1"/>
  <c r="E379" i="1"/>
  <c r="P379" i="1"/>
  <c r="Z463" i="1"/>
  <c r="M463" i="1"/>
  <c r="D379" i="1"/>
  <c r="O379" i="1"/>
  <c r="Y463" i="1"/>
  <c r="L463" i="1"/>
  <c r="M290" i="1"/>
  <c r="Z294" i="1"/>
  <c r="Q290" i="1"/>
  <c r="F294" i="1"/>
  <c r="S375" i="1"/>
  <c r="H379" i="1"/>
  <c r="O543" i="1"/>
  <c r="D547" i="1"/>
  <c r="S627" i="1"/>
  <c r="I631" i="1"/>
  <c r="R543" i="1"/>
  <c r="G547" i="1"/>
  <c r="Q680" i="1"/>
  <c r="Q683" i="1" s="1"/>
  <c r="N680" i="1"/>
  <c r="N683" i="1" s="1"/>
  <c r="S680" i="1"/>
  <c r="S683" i="1" s="1"/>
  <c r="M680" i="1"/>
  <c r="M683" i="1" s="1"/>
  <c r="L290" i="1"/>
  <c r="Y294" i="1"/>
  <c r="O290" i="1"/>
  <c r="D294" i="1"/>
  <c r="V290" i="1"/>
  <c r="K294" i="1"/>
  <c r="Q375" i="1"/>
  <c r="F379" i="1"/>
  <c r="U459" i="1"/>
  <c r="J463" i="1"/>
  <c r="S543" i="1"/>
  <c r="H547" i="1"/>
  <c r="L543" i="1"/>
  <c r="Y547" i="1"/>
  <c r="M627" i="1"/>
  <c r="AA631" i="1"/>
  <c r="C631" i="1"/>
  <c r="J543" i="1"/>
  <c r="W547" i="1"/>
  <c r="Q627" i="1"/>
  <c r="G631" i="1"/>
  <c r="I627" i="1"/>
  <c r="W631" i="1"/>
  <c r="T627" i="1"/>
  <c r="J631" i="1"/>
  <c r="R680" i="1"/>
  <c r="R683" i="1" s="1"/>
  <c r="K680" i="1"/>
  <c r="K683" i="1" s="1"/>
  <c r="J680" i="1"/>
  <c r="J683" i="1" s="1"/>
  <c r="H680" i="1"/>
  <c r="H683" i="1" s="1"/>
  <c r="F718" i="1"/>
  <c r="W718" i="1"/>
  <c r="I718" i="1"/>
  <c r="T718" i="1"/>
  <c r="D718" i="1"/>
  <c r="U718" i="1"/>
  <c r="Z718" i="1"/>
  <c r="R717" i="1"/>
  <c r="R719" i="1" s="1"/>
  <c r="S717" i="1"/>
  <c r="S719" i="1" s="1"/>
  <c r="D717" i="1"/>
  <c r="D719" i="1" s="1"/>
  <c r="U717" i="1"/>
  <c r="U719" i="1" s="1"/>
  <c r="G717" i="1"/>
  <c r="G719" i="1" s="1"/>
  <c r="J717" i="1"/>
  <c r="J719" i="1" s="1"/>
  <c r="O717" i="1"/>
  <c r="O719" i="1" s="1"/>
  <c r="K718" i="1"/>
  <c r="AA718" i="1"/>
  <c r="G718" i="1"/>
  <c r="X718" i="1"/>
  <c r="H718" i="1"/>
  <c r="Y718" i="1"/>
  <c r="E717" i="1"/>
  <c r="E719" i="1" s="1"/>
  <c r="T717" i="1"/>
  <c r="T719" i="1" s="1"/>
  <c r="H717" i="1"/>
  <c r="H719" i="1" s="1"/>
  <c r="F717" i="1"/>
  <c r="F719" i="1" s="1"/>
  <c r="Q717" i="1"/>
  <c r="Q719" i="1" s="1"/>
  <c r="Z717" i="1"/>
  <c r="Z719" i="1" s="1"/>
  <c r="K717" i="1"/>
  <c r="K719" i="1" s="1"/>
  <c r="R718" i="1"/>
  <c r="O718" i="1"/>
  <c r="E718" i="1"/>
  <c r="L718" i="1"/>
  <c r="J718" i="1"/>
  <c r="M718" i="1"/>
  <c r="C718" i="1"/>
  <c r="N717" i="1"/>
  <c r="N719" i="1" s="1"/>
  <c r="Y717" i="1"/>
  <c r="Y719" i="1" s="1"/>
  <c r="M717" i="1"/>
  <c r="M719" i="1" s="1"/>
  <c r="V717" i="1"/>
  <c r="V719" i="1" s="1"/>
  <c r="C717" i="1"/>
  <c r="C719" i="1" s="1"/>
  <c r="L717" i="1"/>
  <c r="L719" i="1" s="1"/>
  <c r="S718" i="1"/>
  <c r="P718" i="1"/>
  <c r="V718" i="1"/>
  <c r="Q718" i="1"/>
  <c r="N718" i="1"/>
  <c r="P717" i="1"/>
  <c r="P719" i="1" s="1"/>
  <c r="X717" i="1"/>
  <c r="X719" i="1" s="1"/>
  <c r="AA717" i="1"/>
  <c r="AA719" i="1" s="1"/>
  <c r="W717" i="1"/>
  <c r="W719" i="1" s="1"/>
  <c r="I717" i="1"/>
  <c r="I719" i="1" s="1"/>
  <c r="L627" i="1"/>
  <c r="Z631" i="1"/>
  <c r="R290" i="1"/>
  <c r="G294" i="1"/>
  <c r="C463" i="1"/>
  <c r="AA463" i="1"/>
  <c r="O627" i="1"/>
  <c r="E631" i="1"/>
  <c r="U543" i="1"/>
  <c r="J547" i="1"/>
  <c r="M543" i="1"/>
  <c r="Z547" i="1"/>
  <c r="Q543" i="1"/>
  <c r="F547" i="1"/>
  <c r="K543" i="1"/>
  <c r="X547" i="1"/>
  <c r="U627" i="1"/>
  <c r="K631" i="1"/>
  <c r="V543" i="1"/>
  <c r="K547" i="1"/>
  <c r="N627" i="1"/>
  <c r="D631" i="1"/>
  <c r="J627" i="1"/>
  <c r="X631" i="1"/>
  <c r="P680" i="1"/>
  <c r="P683" i="1" s="1"/>
  <c r="I680" i="1"/>
  <c r="I683" i="1" s="1"/>
  <c r="O680" i="1"/>
  <c r="O683" i="1" s="1"/>
  <c r="I290" i="1"/>
  <c r="V294" i="1"/>
  <c r="K627" i="1"/>
  <c r="Y631" i="1"/>
  <c r="N543" i="1"/>
  <c r="AA547" i="1"/>
  <c r="C547" i="1"/>
  <c r="H627" i="1"/>
  <c r="V631" i="1"/>
  <c r="C632" i="1"/>
  <c r="V375" i="1"/>
  <c r="P290" i="1"/>
  <c r="E294" i="1"/>
  <c r="U290" i="1"/>
  <c r="J294" i="1"/>
  <c r="V459" i="1"/>
  <c r="K290" i="1"/>
  <c r="X294" i="1"/>
  <c r="N290" i="1"/>
  <c r="AA294" i="1"/>
  <c r="C294" i="1"/>
  <c r="T290" i="1"/>
  <c r="I294" i="1"/>
  <c r="T375" i="1"/>
  <c r="R375" i="1"/>
  <c r="G379" i="1"/>
  <c r="U379" i="1"/>
  <c r="T459" i="1"/>
  <c r="I463" i="1"/>
  <c r="P627" i="1"/>
  <c r="F631" i="1"/>
  <c r="R627" i="1"/>
  <c r="H631" i="1"/>
  <c r="T543" i="1"/>
  <c r="I547" i="1"/>
  <c r="P543" i="1"/>
  <c r="E547" i="1"/>
  <c r="H543" i="1"/>
  <c r="U547" i="1"/>
  <c r="C548" i="1"/>
  <c r="V627" i="1"/>
  <c r="L631" i="1"/>
  <c r="I543" i="1"/>
  <c r="V547" i="1"/>
  <c r="U375" i="1"/>
  <c r="J379" i="1"/>
  <c r="U680" i="1"/>
  <c r="U683" i="1" s="1"/>
  <c r="T680" i="1"/>
  <c r="T683" i="1" s="1"/>
  <c r="V680" i="1"/>
  <c r="V683" i="1" s="1"/>
  <c r="H290" i="1"/>
  <c r="K282" i="1"/>
  <c r="O282" i="1"/>
  <c r="Q319" i="1"/>
  <c r="Q320" i="1" s="1"/>
  <c r="Q323" i="1" s="1"/>
  <c r="L319" i="1"/>
  <c r="L320" i="1" s="1"/>
  <c r="L323" i="1" s="1"/>
  <c r="O343" i="1"/>
  <c r="L343" i="1"/>
  <c r="L344" i="1" s="1"/>
  <c r="L347" i="1" s="1"/>
  <c r="N343" i="1"/>
  <c r="N344" i="1" s="1"/>
  <c r="N347" i="1" s="1"/>
  <c r="P343" i="1"/>
  <c r="P344" i="1" s="1"/>
  <c r="P347" i="1" s="1"/>
  <c r="H367" i="1"/>
  <c r="H368" i="1" s="1"/>
  <c r="H371" i="1" s="1"/>
  <c r="Q367" i="1"/>
  <c r="Q368" i="1" s="1"/>
  <c r="Q371" i="1" s="1"/>
  <c r="J367" i="1"/>
  <c r="J368" i="1" s="1"/>
  <c r="J371" i="1" s="1"/>
  <c r="Q403" i="1"/>
  <c r="Q404" i="1" s="1"/>
  <c r="Q407" i="1" s="1"/>
  <c r="J403" i="1"/>
  <c r="J404" i="1" s="1"/>
  <c r="J407" i="1" s="1"/>
  <c r="U403" i="1"/>
  <c r="U404" i="1" s="1"/>
  <c r="U407" i="1" s="1"/>
  <c r="U427" i="1"/>
  <c r="U428" i="1" s="1"/>
  <c r="U431" i="1" s="1"/>
  <c r="J451" i="1"/>
  <c r="J452" i="1" s="1"/>
  <c r="J455" i="1" s="1"/>
  <c r="L451" i="1"/>
  <c r="L452" i="1" s="1"/>
  <c r="L455" i="1" s="1"/>
  <c r="U451" i="1"/>
  <c r="U452" i="1" s="1"/>
  <c r="U455" i="1" s="1"/>
  <c r="H451" i="1"/>
  <c r="H452" i="1" s="1"/>
  <c r="H455" i="1" s="1"/>
  <c r="T451" i="1"/>
  <c r="T452" i="1" s="1"/>
  <c r="T455" i="1" s="1"/>
  <c r="V571" i="1"/>
  <c r="V572" i="1" s="1"/>
  <c r="V575" i="1" s="1"/>
  <c r="R571" i="1"/>
  <c r="R572" i="1" s="1"/>
  <c r="R575" i="1" s="1"/>
  <c r="I571" i="1"/>
  <c r="I572" i="1" s="1"/>
  <c r="I575" i="1" s="1"/>
  <c r="N595" i="1"/>
  <c r="N596" i="1" s="1"/>
  <c r="N599" i="1" s="1"/>
  <c r="U595" i="1"/>
  <c r="U596" i="1" s="1"/>
  <c r="U599" i="1" s="1"/>
  <c r="H595" i="1"/>
  <c r="H596" i="1" s="1"/>
  <c r="H599" i="1" s="1"/>
  <c r="R619" i="1"/>
  <c r="R620" i="1" s="1"/>
  <c r="R623" i="1" s="1"/>
  <c r="I595" i="1"/>
  <c r="I596" i="1" s="1"/>
  <c r="I599" i="1" s="1"/>
  <c r="V619" i="1"/>
  <c r="V620" i="1" s="1"/>
  <c r="V623" i="1" s="1"/>
  <c r="J571" i="1"/>
  <c r="J572" i="1" s="1"/>
  <c r="J575" i="1" s="1"/>
  <c r="S619" i="1"/>
  <c r="S620" i="1" s="1"/>
  <c r="S623" i="1" s="1"/>
  <c r="T619" i="1"/>
  <c r="T620" i="1" s="1"/>
  <c r="T623" i="1" s="1"/>
  <c r="O344" i="1"/>
  <c r="O347" i="1" s="1"/>
  <c r="I367" i="1"/>
  <c r="I368" i="1" s="1"/>
  <c r="I371" i="1" s="1"/>
  <c r="I511" i="1"/>
  <c r="I512" i="1" s="1"/>
  <c r="I515" i="1" s="1"/>
  <c r="J619" i="1"/>
  <c r="J620" i="1" s="1"/>
  <c r="J623" i="1" s="1"/>
  <c r="H282" i="1"/>
  <c r="H283" i="1" s="1"/>
  <c r="H286" i="1" s="1"/>
  <c r="R282" i="1"/>
  <c r="M282" i="1"/>
  <c r="J282" i="1"/>
  <c r="K319" i="1"/>
  <c r="K320" i="1" s="1"/>
  <c r="K323" i="1" s="1"/>
  <c r="O319" i="1"/>
  <c r="O320" i="1" s="1"/>
  <c r="O323" i="1" s="1"/>
  <c r="U343" i="1"/>
  <c r="U344" i="1" s="1"/>
  <c r="U347" i="1" s="1"/>
  <c r="T343" i="1"/>
  <c r="T344" i="1" s="1"/>
  <c r="T347" i="1" s="1"/>
  <c r="H343" i="1"/>
  <c r="H344" i="1" s="1"/>
  <c r="H347" i="1" s="1"/>
  <c r="V343" i="1"/>
  <c r="V344" i="1" s="1"/>
  <c r="V347" i="1" s="1"/>
  <c r="O367" i="1"/>
  <c r="O368" i="1" s="1"/>
  <c r="O371" i="1" s="1"/>
  <c r="T367" i="1"/>
  <c r="T368" i="1" s="1"/>
  <c r="T371" i="1" s="1"/>
  <c r="V403" i="1"/>
  <c r="V404" i="1" s="1"/>
  <c r="V407" i="1" s="1"/>
  <c r="K403" i="1"/>
  <c r="K404" i="1" s="1"/>
  <c r="K407" i="1" s="1"/>
  <c r="S403" i="1"/>
  <c r="S404" i="1" s="1"/>
  <c r="S407" i="1" s="1"/>
  <c r="N427" i="1"/>
  <c r="N428" i="1" s="1"/>
  <c r="N431" i="1" s="1"/>
  <c r="O427" i="1"/>
  <c r="O428" i="1" s="1"/>
  <c r="O431" i="1" s="1"/>
  <c r="V427" i="1"/>
  <c r="V428" i="1" s="1"/>
  <c r="V431" i="1" s="1"/>
  <c r="O451" i="1"/>
  <c r="O452" i="1" s="1"/>
  <c r="O455" i="1" s="1"/>
  <c r="K451" i="1"/>
  <c r="K452" i="1" s="1"/>
  <c r="K455" i="1" s="1"/>
  <c r="S451" i="1"/>
  <c r="S452" i="1" s="1"/>
  <c r="S455" i="1" s="1"/>
  <c r="P487" i="1"/>
  <c r="P488" i="1" s="1"/>
  <c r="P491" i="1" s="1"/>
  <c r="M487" i="1"/>
  <c r="M488" i="1" s="1"/>
  <c r="M491" i="1" s="1"/>
  <c r="R487" i="1"/>
  <c r="R488" i="1" s="1"/>
  <c r="R491" i="1" s="1"/>
  <c r="N487" i="1"/>
  <c r="U511" i="1"/>
  <c r="U512" i="1" s="1"/>
  <c r="U515" i="1" s="1"/>
  <c r="T511" i="1"/>
  <c r="T512" i="1" s="1"/>
  <c r="T515" i="1" s="1"/>
  <c r="Q511" i="1"/>
  <c r="Q512" i="1" s="1"/>
  <c r="Q515" i="1" s="1"/>
  <c r="P511" i="1"/>
  <c r="P512" i="1" s="1"/>
  <c r="P515" i="1" s="1"/>
  <c r="T535" i="1"/>
  <c r="T536" i="1" s="1"/>
  <c r="T539" i="1" s="1"/>
  <c r="H535" i="1"/>
  <c r="H536" i="1" s="1"/>
  <c r="H539" i="1" s="1"/>
  <c r="M535" i="1"/>
  <c r="M536" i="1" s="1"/>
  <c r="M539" i="1" s="1"/>
  <c r="I535" i="1"/>
  <c r="I536" i="1" s="1"/>
  <c r="I539" i="1" s="1"/>
  <c r="L535" i="1"/>
  <c r="L536" i="1" s="1"/>
  <c r="L539" i="1" s="1"/>
  <c r="P571" i="1"/>
  <c r="T571" i="1"/>
  <c r="T572" i="1" s="1"/>
  <c r="T575" i="1" s="1"/>
  <c r="S571" i="1"/>
  <c r="S572" i="1" s="1"/>
  <c r="S575" i="1" s="1"/>
  <c r="L595" i="1"/>
  <c r="L596" i="1" s="1"/>
  <c r="L599" i="1" s="1"/>
  <c r="S595" i="1"/>
  <c r="S596" i="1" s="1"/>
  <c r="S599" i="1" s="1"/>
  <c r="T595" i="1"/>
  <c r="T596" i="1" s="1"/>
  <c r="T599" i="1" s="1"/>
  <c r="I451" i="1"/>
  <c r="I452" i="1" s="1"/>
  <c r="I455" i="1" s="1"/>
  <c r="I282" i="1"/>
  <c r="T282" i="1"/>
  <c r="U282" i="1"/>
  <c r="L282" i="1"/>
  <c r="Q282" i="1"/>
  <c r="V282" i="1"/>
  <c r="R319" i="1"/>
  <c r="R320" i="1" s="1"/>
  <c r="R323" i="1" s="1"/>
  <c r="N319" i="1"/>
  <c r="N320" i="1" s="1"/>
  <c r="N323" i="1" s="1"/>
  <c r="V319" i="1"/>
  <c r="V320" i="1" s="1"/>
  <c r="V323" i="1" s="1"/>
  <c r="U319" i="1"/>
  <c r="U320" i="1" s="1"/>
  <c r="U323" i="1" s="1"/>
  <c r="Q343" i="1"/>
  <c r="Q344" i="1" s="1"/>
  <c r="Q347" i="1" s="1"/>
  <c r="J343" i="1"/>
  <c r="J344" i="1" s="1"/>
  <c r="J347" i="1" s="1"/>
  <c r="M343" i="1"/>
  <c r="M344" i="1" s="1"/>
  <c r="M347" i="1" s="1"/>
  <c r="K367" i="1"/>
  <c r="L367" i="1"/>
  <c r="L368" i="1" s="1"/>
  <c r="L371" i="1" s="1"/>
  <c r="P367" i="1"/>
  <c r="P368" i="1" s="1"/>
  <c r="P371" i="1" s="1"/>
  <c r="S367" i="1"/>
  <c r="S368" i="1" s="1"/>
  <c r="S371" i="1" s="1"/>
  <c r="T403" i="1"/>
  <c r="T404" i="1" s="1"/>
  <c r="T407" i="1" s="1"/>
  <c r="L403" i="1"/>
  <c r="L404" i="1" s="1"/>
  <c r="L407" i="1" s="1"/>
  <c r="N403" i="1"/>
  <c r="N404" i="1" s="1"/>
  <c r="N407" i="1" s="1"/>
  <c r="O403" i="1"/>
  <c r="O404" i="1" s="1"/>
  <c r="O407" i="1" s="1"/>
  <c r="J427" i="1"/>
  <c r="J428" i="1" s="1"/>
  <c r="J431" i="1" s="1"/>
  <c r="H427" i="1"/>
  <c r="H428" i="1" s="1"/>
  <c r="H431" i="1" s="1"/>
  <c r="I343" i="1"/>
  <c r="I344" i="1" s="1"/>
  <c r="I347" i="1" s="1"/>
  <c r="S427" i="1"/>
  <c r="S428" i="1" s="1"/>
  <c r="S431" i="1" s="1"/>
  <c r="M427" i="1"/>
  <c r="M428" i="1" s="1"/>
  <c r="M431" i="1" s="1"/>
  <c r="Q427" i="1"/>
  <c r="Q428" i="1" s="1"/>
  <c r="Q431" i="1" s="1"/>
  <c r="R427" i="1"/>
  <c r="R428" i="1" s="1"/>
  <c r="R431" i="1" s="1"/>
  <c r="N451" i="1"/>
  <c r="N452" i="1" s="1"/>
  <c r="N455" i="1" s="1"/>
  <c r="N282" i="1"/>
  <c r="S282" i="1"/>
  <c r="P282" i="1"/>
  <c r="S319" i="1"/>
  <c r="S320" i="1" s="1"/>
  <c r="S323" i="1" s="1"/>
  <c r="P319" i="1"/>
  <c r="P320" i="1" s="1"/>
  <c r="P323" i="1" s="1"/>
  <c r="T319" i="1"/>
  <c r="T320" i="1" s="1"/>
  <c r="T323" i="1" s="1"/>
  <c r="I319" i="1"/>
  <c r="I320" i="1" s="1"/>
  <c r="I323" i="1" s="1"/>
  <c r="R343" i="1"/>
  <c r="R344" i="1" s="1"/>
  <c r="R347" i="1" s="1"/>
  <c r="K343" i="1"/>
  <c r="K344" i="1" s="1"/>
  <c r="K347" i="1" s="1"/>
  <c r="S343" i="1"/>
  <c r="S344" i="1" s="1"/>
  <c r="S347" i="1" s="1"/>
  <c r="N367" i="1"/>
  <c r="N368" i="1" s="1"/>
  <c r="N371" i="1" s="1"/>
  <c r="M367" i="1"/>
  <c r="M368" i="1" s="1"/>
  <c r="M371" i="1" s="1"/>
  <c r="U367" i="1"/>
  <c r="U368" i="1" s="1"/>
  <c r="U371" i="1" s="1"/>
  <c r="R367" i="1"/>
  <c r="R368" i="1" s="1"/>
  <c r="R371" i="1" s="1"/>
  <c r="V367" i="1"/>
  <c r="V368" i="1" s="1"/>
  <c r="V371" i="1" s="1"/>
  <c r="H403" i="1"/>
  <c r="H404" i="1" s="1"/>
  <c r="H407" i="1" s="1"/>
  <c r="M403" i="1"/>
  <c r="M404" i="1" s="1"/>
  <c r="M407" i="1" s="1"/>
  <c r="R403" i="1"/>
  <c r="R404" i="1" s="1"/>
  <c r="R407" i="1" s="1"/>
  <c r="P403" i="1"/>
  <c r="P404" i="1" s="1"/>
  <c r="P407" i="1" s="1"/>
  <c r="T427" i="1"/>
  <c r="T428" i="1" s="1"/>
  <c r="T431" i="1" s="1"/>
  <c r="P427" i="1"/>
  <c r="P428" i="1" s="1"/>
  <c r="P431" i="1" s="1"/>
  <c r="L427" i="1"/>
  <c r="L428" i="1" s="1"/>
  <c r="L431" i="1" s="1"/>
  <c r="K427" i="1"/>
  <c r="K428" i="1" s="1"/>
  <c r="K431" i="1" s="1"/>
  <c r="V451" i="1"/>
  <c r="V452" i="1" s="1"/>
  <c r="V455" i="1" s="1"/>
  <c r="Q451" i="1"/>
  <c r="Q452" i="1" s="1"/>
  <c r="Q455" i="1" s="1"/>
  <c r="P451" i="1"/>
  <c r="P452" i="1" s="1"/>
  <c r="P455" i="1" s="1"/>
  <c r="R451" i="1"/>
  <c r="R452" i="1" s="1"/>
  <c r="R455" i="1" s="1"/>
  <c r="I427" i="1"/>
  <c r="J319" i="1"/>
  <c r="J320" i="1" s="1"/>
  <c r="J323" i="1" s="1"/>
  <c r="I403" i="1"/>
  <c r="I404" i="1" s="1"/>
  <c r="I407" i="1" s="1"/>
  <c r="M451" i="1"/>
  <c r="M452" i="1" s="1"/>
  <c r="M455" i="1" s="1"/>
  <c r="N619" i="1"/>
  <c r="N620" i="1" s="1"/>
  <c r="N623" i="1" s="1"/>
  <c r="K619" i="1"/>
  <c r="K620" i="1" s="1"/>
  <c r="K623" i="1" s="1"/>
  <c r="Q619" i="1"/>
  <c r="Q620" i="1" s="1"/>
  <c r="Q623" i="1" s="1"/>
  <c r="K511" i="1"/>
  <c r="K512" i="1" s="1"/>
  <c r="K515" i="1" s="1"/>
  <c r="L511" i="1"/>
  <c r="L512" i="1" s="1"/>
  <c r="L515" i="1" s="1"/>
  <c r="S511" i="1"/>
  <c r="S512" i="1" s="1"/>
  <c r="S515" i="1" s="1"/>
  <c r="M511" i="1"/>
  <c r="M512" i="1" s="1"/>
  <c r="M515" i="1" s="1"/>
  <c r="U535" i="1"/>
  <c r="U536" i="1" s="1"/>
  <c r="U539" i="1" s="1"/>
  <c r="Q535" i="1"/>
  <c r="Q536" i="1" s="1"/>
  <c r="Q539" i="1" s="1"/>
  <c r="P535" i="1"/>
  <c r="P536" i="1" s="1"/>
  <c r="P539" i="1" s="1"/>
  <c r="N571" i="1"/>
  <c r="N572" i="1" s="1"/>
  <c r="N575" i="1" s="1"/>
  <c r="O571" i="1"/>
  <c r="O572" i="1" s="1"/>
  <c r="O575" i="1" s="1"/>
  <c r="K571" i="1"/>
  <c r="K572" i="1" s="1"/>
  <c r="K575" i="1" s="1"/>
  <c r="H571" i="1"/>
  <c r="H572" i="1" s="1"/>
  <c r="H575" i="1" s="1"/>
  <c r="J595" i="1"/>
  <c r="J596" i="1" s="1"/>
  <c r="J599" i="1" s="1"/>
  <c r="O595" i="1"/>
  <c r="O596" i="1" s="1"/>
  <c r="O599" i="1" s="1"/>
  <c r="R595" i="1"/>
  <c r="R596" i="1" s="1"/>
  <c r="R599" i="1" s="1"/>
  <c r="K595" i="1"/>
  <c r="K596" i="1" s="1"/>
  <c r="K599" i="1" s="1"/>
  <c r="I619" i="1"/>
  <c r="I620" i="1" s="1"/>
  <c r="I623" i="1" s="1"/>
  <c r="H619" i="1"/>
  <c r="H620" i="1" s="1"/>
  <c r="H623" i="1" s="1"/>
  <c r="I487" i="1"/>
  <c r="I488" i="1" s="1"/>
  <c r="I491" i="1" s="1"/>
  <c r="M619" i="1"/>
  <c r="L619" i="1"/>
  <c r="L620" i="1" s="1"/>
  <c r="L623" i="1" s="1"/>
  <c r="U619" i="1"/>
  <c r="U620" i="1" s="1"/>
  <c r="U623" i="1" s="1"/>
  <c r="P619" i="1"/>
  <c r="P620" i="1" s="1"/>
  <c r="P623" i="1" s="1"/>
  <c r="O619" i="1"/>
  <c r="O620" i="1" s="1"/>
  <c r="O623" i="1" s="1"/>
  <c r="J487" i="1"/>
  <c r="J488" i="1" s="1"/>
  <c r="J491" i="1" s="1"/>
  <c r="Q487" i="1"/>
  <c r="Q488" i="1" s="1"/>
  <c r="Q491" i="1" s="1"/>
  <c r="V487" i="1"/>
  <c r="V488" i="1" s="1"/>
  <c r="V491" i="1" s="1"/>
  <c r="U487" i="1"/>
  <c r="U488" i="1" s="1"/>
  <c r="U491" i="1" s="1"/>
  <c r="H511" i="1"/>
  <c r="H512" i="1" s="1"/>
  <c r="H515" i="1" s="1"/>
  <c r="M571" i="1"/>
  <c r="M572" i="1" s="1"/>
  <c r="M575" i="1" s="1"/>
  <c r="L571" i="1"/>
  <c r="L572" i="1" s="1"/>
  <c r="Q571" i="1"/>
  <c r="Q572" i="1" s="1"/>
  <c r="Q575" i="1" s="1"/>
  <c r="U571" i="1"/>
  <c r="U572" i="1" s="1"/>
  <c r="U575" i="1" s="1"/>
  <c r="V595" i="1"/>
  <c r="V596" i="1" s="1"/>
  <c r="V599" i="1" s="1"/>
  <c r="P595" i="1"/>
  <c r="P596" i="1" s="1"/>
  <c r="P599" i="1" s="1"/>
  <c r="M595" i="1"/>
  <c r="M596" i="1" s="1"/>
  <c r="M599" i="1" s="1"/>
  <c r="Q595" i="1"/>
  <c r="Q596" i="1" s="1"/>
  <c r="Q599" i="1" s="1"/>
  <c r="T487" i="1"/>
  <c r="T488" i="1" s="1"/>
  <c r="T491" i="1" s="1"/>
  <c r="H487" i="1"/>
  <c r="H488" i="1" s="1"/>
  <c r="H491" i="1" s="1"/>
  <c r="L487" i="1"/>
  <c r="L488" i="1" s="1"/>
  <c r="L491" i="1" s="1"/>
  <c r="V511" i="1"/>
  <c r="V512" i="1" s="1"/>
  <c r="V515" i="1" s="1"/>
  <c r="N511" i="1"/>
  <c r="N512" i="1" s="1"/>
  <c r="N515" i="1" s="1"/>
  <c r="J511" i="1"/>
  <c r="J512" i="1" s="1"/>
  <c r="J515" i="1" s="1"/>
  <c r="N535" i="1"/>
  <c r="N536" i="1" s="1"/>
  <c r="N539" i="1" s="1"/>
  <c r="R535" i="1"/>
  <c r="R536" i="1" s="1"/>
  <c r="R539" i="1" s="1"/>
  <c r="O487" i="1"/>
  <c r="O488" i="1" s="1"/>
  <c r="O491" i="1" s="1"/>
  <c r="S487" i="1"/>
  <c r="S488" i="1" s="1"/>
  <c r="S491" i="1" s="1"/>
  <c r="K487" i="1"/>
  <c r="K488" i="1" s="1"/>
  <c r="K491" i="1" s="1"/>
  <c r="O511" i="1"/>
  <c r="O512" i="1" s="1"/>
  <c r="O515" i="1" s="1"/>
  <c r="R511" i="1"/>
  <c r="R512" i="1" s="1"/>
  <c r="R515" i="1" s="1"/>
  <c r="K535" i="1"/>
  <c r="K536" i="1" s="1"/>
  <c r="K539" i="1" s="1"/>
  <c r="O535" i="1"/>
  <c r="O536" i="1" s="1"/>
  <c r="O539" i="1" s="1"/>
  <c r="V535" i="1"/>
  <c r="V536" i="1" s="1"/>
  <c r="V539" i="1" s="1"/>
  <c r="S535" i="1"/>
  <c r="S536" i="1" s="1"/>
  <c r="S539" i="1" s="1"/>
  <c r="J535" i="1"/>
  <c r="J536" i="1" s="1"/>
  <c r="J539" i="1" s="1"/>
  <c r="K258" i="1"/>
  <c r="K259" i="1" s="1"/>
  <c r="H258" i="1"/>
  <c r="H259" i="1" s="1"/>
  <c r="S458" i="1"/>
  <c r="S463" i="1" s="1"/>
  <c r="R459" i="1"/>
  <c r="Q458" i="1"/>
  <c r="Q463" i="1" s="1"/>
  <c r="S289" i="1"/>
  <c r="S294" i="1" s="1"/>
  <c r="M374" i="1"/>
  <c r="M379" i="1" s="1"/>
  <c r="O458" i="1"/>
  <c r="O463" i="1" s="1"/>
  <c r="K458" i="1"/>
  <c r="K463" i="1" s="1"/>
  <c r="H375" i="1"/>
  <c r="O375" i="1"/>
  <c r="J459" i="1"/>
  <c r="J290" i="1"/>
  <c r="J375" i="1"/>
  <c r="L375" i="1"/>
  <c r="P375" i="1"/>
  <c r="I459" i="1"/>
  <c r="M459" i="1"/>
  <c r="N459" i="1"/>
  <c r="L459" i="1"/>
  <c r="P458" i="1"/>
  <c r="P463" i="1" s="1"/>
  <c r="K374" i="1"/>
  <c r="K379" i="1" s="1"/>
  <c r="N374" i="1"/>
  <c r="N379" i="1" s="1"/>
  <c r="H458" i="1"/>
  <c r="I374" i="1"/>
  <c r="I379" i="1" s="1"/>
  <c r="Z235" i="1"/>
  <c r="D259" i="1"/>
  <c r="D262" i="1" s="1"/>
  <c r="C235" i="1"/>
  <c r="X259" i="1"/>
  <c r="X262" i="1" s="1"/>
  <c r="Y235" i="1"/>
  <c r="G259" i="1"/>
  <c r="G262" i="1" s="1"/>
  <c r="Y259" i="1"/>
  <c r="Y262" i="1" s="1"/>
  <c r="W283" i="1"/>
  <c r="W286" i="1" s="1"/>
  <c r="E235" i="1"/>
  <c r="E259" i="1"/>
  <c r="E262" i="1" s="1"/>
  <c r="X235" i="1"/>
  <c r="G283" i="1"/>
  <c r="G286" i="1" s="1"/>
  <c r="AA235" i="1"/>
  <c r="C259" i="1"/>
  <c r="C262" i="1" s="1"/>
  <c r="AA259" i="1"/>
  <c r="AA262" i="1" s="1"/>
  <c r="F235" i="1"/>
  <c r="G235" i="1"/>
  <c r="D283" i="1"/>
  <c r="D286" i="1" s="1"/>
  <c r="F259" i="1"/>
  <c r="F262" i="1" s="1"/>
  <c r="C283" i="1"/>
  <c r="C286" i="1" s="1"/>
  <c r="W235" i="1"/>
  <c r="F283" i="1"/>
  <c r="F286" i="1" s="1"/>
  <c r="W259" i="1"/>
  <c r="W262" i="1" s="1"/>
  <c r="D235" i="1"/>
  <c r="Z283" i="1"/>
  <c r="Z286" i="1" s="1"/>
  <c r="Y283" i="1"/>
  <c r="Y286" i="1" s="1"/>
  <c r="Z259" i="1"/>
  <c r="Z262" i="1" s="1"/>
  <c r="X283" i="1"/>
  <c r="X286" i="1" s="1"/>
  <c r="E283" i="1"/>
  <c r="E286" i="1" s="1"/>
  <c r="AA283" i="1"/>
  <c r="AA286" i="1" s="1"/>
  <c r="I428" i="1"/>
  <c r="I431" i="1" s="1"/>
  <c r="P572" i="1"/>
  <c r="P575" i="1" s="1"/>
  <c r="U258" i="1"/>
  <c r="U259" i="1" s="1"/>
  <c r="P258" i="1"/>
  <c r="P259" i="1" s="1"/>
  <c r="I258" i="1"/>
  <c r="I259" i="1" s="1"/>
  <c r="M258" i="1"/>
  <c r="M259" i="1" s="1"/>
  <c r="M320" i="1"/>
  <c r="M323" i="1" s="1"/>
  <c r="H320" i="1"/>
  <c r="H323" i="1" s="1"/>
  <c r="H235" i="1"/>
  <c r="S258" i="1"/>
  <c r="S259" i="1" s="1"/>
  <c r="T258" i="1"/>
  <c r="T259" i="1" s="1"/>
  <c r="Q258" i="1"/>
  <c r="Q259" i="1" s="1"/>
  <c r="L258" i="1"/>
  <c r="L259" i="1" s="1"/>
  <c r="N258" i="1"/>
  <c r="N259" i="1" s="1"/>
  <c r="J258" i="1"/>
  <c r="J259" i="1" s="1"/>
  <c r="O258" i="1"/>
  <c r="O259" i="1" s="1"/>
  <c r="R258" i="1"/>
  <c r="R259" i="1" s="1"/>
  <c r="V258" i="1"/>
  <c r="V259" i="1" s="1"/>
  <c r="J230" i="1"/>
  <c r="I221" i="1"/>
  <c r="I231" i="1"/>
  <c r="J231" i="1"/>
  <c r="J221" i="1"/>
  <c r="J222" i="1"/>
  <c r="J227" i="1" s="1"/>
  <c r="J225" i="1"/>
  <c r="J229" i="1" s="1"/>
  <c r="I222" i="1"/>
  <c r="I227" i="1" s="1"/>
  <c r="P230" i="1"/>
  <c r="Q230" i="1"/>
  <c r="R230" i="1"/>
  <c r="S230" i="1"/>
  <c r="T230" i="1"/>
  <c r="U230" i="1"/>
  <c r="V230" i="1"/>
  <c r="N488" i="1" l="1"/>
  <c r="N491" i="1" s="1"/>
  <c r="S283" i="1"/>
  <c r="S286" i="1" s="1"/>
  <c r="U283" i="1"/>
  <c r="U286" i="1" s="1"/>
  <c r="N283" i="1"/>
  <c r="N286" i="1" s="1"/>
  <c r="T283" i="1"/>
  <c r="T286" i="1" s="1"/>
  <c r="M283" i="1"/>
  <c r="M286" i="1" s="1"/>
  <c r="Q283" i="1"/>
  <c r="Q286" i="1" s="1"/>
  <c r="I283" i="1"/>
  <c r="I286" i="1" s="1"/>
  <c r="R283" i="1"/>
  <c r="R286" i="1" s="1"/>
  <c r="O283" i="1"/>
  <c r="O286" i="1" s="1"/>
  <c r="P283" i="1"/>
  <c r="P286" i="1" s="1"/>
  <c r="L283" i="1"/>
  <c r="L286" i="1" s="1"/>
  <c r="K283" i="1"/>
  <c r="K286" i="1" s="1"/>
  <c r="J283" i="1"/>
  <c r="J286" i="1" s="1"/>
  <c r="V283" i="1"/>
  <c r="V286" i="1" s="1"/>
  <c r="H262" i="1"/>
  <c r="K262" i="1"/>
  <c r="C380" i="1"/>
  <c r="G381" i="1" s="1"/>
  <c r="G383" i="1" s="1"/>
  <c r="H459" i="1"/>
  <c r="U463" i="1"/>
  <c r="C464" i="1"/>
  <c r="N375" i="1"/>
  <c r="AA379" i="1"/>
  <c r="C379" i="1"/>
  <c r="M375" i="1"/>
  <c r="Z379" i="1"/>
  <c r="S459" i="1"/>
  <c r="H463" i="1"/>
  <c r="M634" i="1"/>
  <c r="T634" i="1"/>
  <c r="O634" i="1"/>
  <c r="L634" i="1"/>
  <c r="J634" i="1"/>
  <c r="R634" i="1"/>
  <c r="AA634" i="1"/>
  <c r="V633" i="1"/>
  <c r="V635" i="1" s="1"/>
  <c r="H633" i="1"/>
  <c r="H635" i="1" s="1"/>
  <c r="O633" i="1"/>
  <c r="O635" i="1" s="1"/>
  <c r="M633" i="1"/>
  <c r="M635" i="1" s="1"/>
  <c r="AA633" i="1"/>
  <c r="AA635" i="1" s="1"/>
  <c r="G634" i="1"/>
  <c r="X634" i="1"/>
  <c r="W634" i="1"/>
  <c r="Q634" i="1"/>
  <c r="E634" i="1"/>
  <c r="V634" i="1"/>
  <c r="D633" i="1"/>
  <c r="D635" i="1" s="1"/>
  <c r="I633" i="1"/>
  <c r="I635" i="1" s="1"/>
  <c r="X633" i="1"/>
  <c r="X635" i="1" s="1"/>
  <c r="T633" i="1"/>
  <c r="T635" i="1" s="1"/>
  <c r="G633" i="1"/>
  <c r="G635" i="1" s="1"/>
  <c r="N633" i="1"/>
  <c r="N635" i="1" s="1"/>
  <c r="P633" i="1"/>
  <c r="P635" i="1" s="1"/>
  <c r="K634" i="1"/>
  <c r="C634" i="1"/>
  <c r="D634" i="1"/>
  <c r="U634" i="1"/>
  <c r="I634" i="1"/>
  <c r="Z634" i="1"/>
  <c r="C633" i="1"/>
  <c r="C635" i="1" s="1"/>
  <c r="Y633" i="1"/>
  <c r="Y635" i="1" s="1"/>
  <c r="E633" i="1"/>
  <c r="E635" i="1" s="1"/>
  <c r="J633" i="1"/>
  <c r="J635" i="1" s="1"/>
  <c r="W633" i="1"/>
  <c r="W635" i="1" s="1"/>
  <c r="Q633" i="1"/>
  <c r="Q635" i="1" s="1"/>
  <c r="R633" i="1"/>
  <c r="R635" i="1" s="1"/>
  <c r="P634" i="1"/>
  <c r="F634" i="1"/>
  <c r="H634" i="1"/>
  <c r="Y634" i="1"/>
  <c r="N634" i="1"/>
  <c r="S634" i="1"/>
  <c r="F633" i="1"/>
  <c r="F635" i="1" s="1"/>
  <c r="S633" i="1"/>
  <c r="S635" i="1" s="1"/>
  <c r="U633" i="1"/>
  <c r="U635" i="1" s="1"/>
  <c r="Z633" i="1"/>
  <c r="Z635" i="1" s="1"/>
  <c r="L633" i="1"/>
  <c r="L635" i="1" s="1"/>
  <c r="K633" i="1"/>
  <c r="K635" i="1" s="1"/>
  <c r="S290" i="1"/>
  <c r="H294" i="1"/>
  <c r="O459" i="1"/>
  <c r="D463" i="1"/>
  <c r="K375" i="1"/>
  <c r="X379" i="1"/>
  <c r="I375" i="1"/>
  <c r="V379" i="1"/>
  <c r="P459" i="1"/>
  <c r="E463" i="1"/>
  <c r="K459" i="1"/>
  <c r="X463" i="1"/>
  <c r="Q459" i="1"/>
  <c r="F463" i="1"/>
  <c r="J550" i="1"/>
  <c r="Z550" i="1"/>
  <c r="R549" i="1"/>
  <c r="R551" i="1" s="1"/>
  <c r="U550" i="1"/>
  <c r="K550" i="1"/>
  <c r="AA550" i="1"/>
  <c r="S549" i="1"/>
  <c r="S551" i="1" s="1"/>
  <c r="Q550" i="1"/>
  <c r="H550" i="1"/>
  <c r="X550" i="1"/>
  <c r="L549" i="1"/>
  <c r="L551" i="1" s="1"/>
  <c r="C549" i="1"/>
  <c r="C551" i="1" s="1"/>
  <c r="M549" i="1"/>
  <c r="M551" i="1" s="1"/>
  <c r="N550" i="1"/>
  <c r="F549" i="1"/>
  <c r="F551" i="1" s="1"/>
  <c r="V549" i="1"/>
  <c r="V551" i="1" s="1"/>
  <c r="Q549" i="1"/>
  <c r="Q551" i="1" s="1"/>
  <c r="O550" i="1"/>
  <c r="G549" i="1"/>
  <c r="G551" i="1" s="1"/>
  <c r="W549" i="1"/>
  <c r="W551" i="1" s="1"/>
  <c r="I549" i="1"/>
  <c r="I551" i="1" s="1"/>
  <c r="L550" i="1"/>
  <c r="C550" i="1"/>
  <c r="P549" i="1"/>
  <c r="P551" i="1" s="1"/>
  <c r="M550" i="1"/>
  <c r="R550" i="1"/>
  <c r="J549" i="1"/>
  <c r="J551" i="1" s="1"/>
  <c r="Z549" i="1"/>
  <c r="Z551" i="1" s="1"/>
  <c r="Y549" i="1"/>
  <c r="Y551" i="1" s="1"/>
  <c r="S550" i="1"/>
  <c r="K549" i="1"/>
  <c r="K551" i="1" s="1"/>
  <c r="AA549" i="1"/>
  <c r="AA551" i="1" s="1"/>
  <c r="U549" i="1"/>
  <c r="U551" i="1" s="1"/>
  <c r="P550" i="1"/>
  <c r="D549" i="1"/>
  <c r="D551" i="1" s="1"/>
  <c r="T549" i="1"/>
  <c r="T551" i="1" s="1"/>
  <c r="Y550" i="1"/>
  <c r="E550" i="1"/>
  <c r="V550" i="1"/>
  <c r="N549" i="1"/>
  <c r="N551" i="1" s="1"/>
  <c r="I550" i="1"/>
  <c r="G550" i="1"/>
  <c r="W550" i="1"/>
  <c r="O549" i="1"/>
  <c r="O551" i="1" s="1"/>
  <c r="D550" i="1"/>
  <c r="F550" i="1"/>
  <c r="T550" i="1"/>
  <c r="H549" i="1"/>
  <c r="H551" i="1" s="1"/>
  <c r="X549" i="1"/>
  <c r="X551" i="1" s="1"/>
  <c r="E549" i="1"/>
  <c r="E551" i="1" s="1"/>
  <c r="C295" i="1"/>
  <c r="C764" i="1"/>
  <c r="G764" i="1"/>
  <c r="E764" i="1"/>
  <c r="D764" i="1"/>
  <c r="F764" i="1"/>
  <c r="H764" i="1"/>
  <c r="AA764" i="1"/>
  <c r="Y764" i="1"/>
  <c r="Z764" i="1"/>
  <c r="X764" i="1"/>
  <c r="P262" i="1"/>
  <c r="O262" i="1"/>
  <c r="U262" i="1"/>
  <c r="Q262" i="1"/>
  <c r="V262" i="1"/>
  <c r="I262" i="1"/>
  <c r="N262" i="1"/>
  <c r="J262" i="1"/>
  <c r="L262" i="1"/>
  <c r="M262" i="1"/>
  <c r="S262" i="1"/>
  <c r="R262" i="1"/>
  <c r="T262" i="1"/>
  <c r="M620" i="1"/>
  <c r="M623" i="1" s="1"/>
  <c r="K368" i="1"/>
  <c r="K371" i="1" s="1"/>
  <c r="L575" i="1"/>
  <c r="X238" i="1"/>
  <c r="C238" i="1"/>
  <c r="W238" i="1"/>
  <c r="W764" i="1"/>
  <c r="G238" i="1"/>
  <c r="AA238" i="1"/>
  <c r="E238" i="1"/>
  <c r="Y238" i="1"/>
  <c r="Z238" i="1"/>
  <c r="D238" i="1"/>
  <c r="F238" i="1"/>
  <c r="H238" i="1"/>
  <c r="I224" i="1"/>
  <c r="I232" i="1" s="1"/>
  <c r="J224" i="1"/>
  <c r="J226" i="1" s="1"/>
  <c r="I225" i="1"/>
  <c r="I229" i="1" s="1"/>
  <c r="P221" i="1"/>
  <c r="Q221" i="1"/>
  <c r="R221" i="1"/>
  <c r="S221" i="1"/>
  <c r="T221" i="1"/>
  <c r="U221" i="1"/>
  <c r="V221" i="1"/>
  <c r="L218" i="1"/>
  <c r="R218" i="1"/>
  <c r="Q218" i="1"/>
  <c r="P218" i="1"/>
  <c r="O218" i="1"/>
  <c r="S218" i="1"/>
  <c r="T218" i="1"/>
  <c r="U218" i="1"/>
  <c r="V218" i="1"/>
  <c r="K218" i="1"/>
  <c r="M218" i="1"/>
  <c r="N218" i="1"/>
  <c r="M382" i="1" l="1"/>
  <c r="J381" i="1"/>
  <c r="J383" i="1" s="1"/>
  <c r="X381" i="1"/>
  <c r="X383" i="1" s="1"/>
  <c r="F382" i="1"/>
  <c r="N381" i="1"/>
  <c r="N383" i="1" s="1"/>
  <c r="W381" i="1"/>
  <c r="W383" i="1" s="1"/>
  <c r="H382" i="1"/>
  <c r="C8" i="7"/>
  <c r="C766" i="1"/>
  <c r="P382" i="1"/>
  <c r="T381" i="1"/>
  <c r="T383" i="1" s="1"/>
  <c r="C382" i="1"/>
  <c r="E381" i="1"/>
  <c r="E383" i="1" s="1"/>
  <c r="Y382" i="1"/>
  <c r="W382" i="1"/>
  <c r="P381" i="1"/>
  <c r="P383" i="1" s="1"/>
  <c r="L381" i="1"/>
  <c r="L383" i="1" s="1"/>
  <c r="G382" i="1"/>
  <c r="Q382" i="1"/>
  <c r="Z382" i="1"/>
  <c r="M381" i="1"/>
  <c r="M383" i="1" s="1"/>
  <c r="K382" i="1"/>
  <c r="L382" i="1"/>
  <c r="N382" i="1"/>
  <c r="E382" i="1"/>
  <c r="V381" i="1"/>
  <c r="V383" i="1" s="1"/>
  <c r="R382" i="1"/>
  <c r="AA382" i="1"/>
  <c r="U381" i="1"/>
  <c r="U383" i="1" s="1"/>
  <c r="V382" i="1"/>
  <c r="U382" i="1"/>
  <c r="Q381" i="1"/>
  <c r="Q383" i="1" s="1"/>
  <c r="X382" i="1"/>
  <c r="AA381" i="1"/>
  <c r="AA383" i="1" s="1"/>
  <c r="O381" i="1"/>
  <c r="O383" i="1" s="1"/>
  <c r="S382" i="1"/>
  <c r="S381" i="1"/>
  <c r="S383" i="1" s="1"/>
  <c r="I381" i="1"/>
  <c r="I383" i="1" s="1"/>
  <c r="Y381" i="1"/>
  <c r="Y383" i="1" s="1"/>
  <c r="I382" i="1"/>
  <c r="K381" i="1"/>
  <c r="K383" i="1" s="1"/>
  <c r="D381" i="1"/>
  <c r="D383" i="1" s="1"/>
  <c r="D382" i="1"/>
  <c r="Z381" i="1"/>
  <c r="Z383" i="1" s="1"/>
  <c r="J382" i="1"/>
  <c r="T382" i="1"/>
  <c r="F381" i="1"/>
  <c r="F383" i="1" s="1"/>
  <c r="H381" i="1"/>
  <c r="H383" i="1" s="1"/>
  <c r="O382" i="1"/>
  <c r="R381" i="1"/>
  <c r="R383" i="1" s="1"/>
  <c r="C381" i="1"/>
  <c r="C383" i="1" s="1"/>
  <c r="K465" i="1"/>
  <c r="K467" i="1" s="1"/>
  <c r="O465" i="1"/>
  <c r="O467" i="1" s="1"/>
  <c r="F466" i="1"/>
  <c r="W466" i="1"/>
  <c r="Z465" i="1"/>
  <c r="Z467" i="1" s="1"/>
  <c r="D465" i="1"/>
  <c r="D467" i="1" s="1"/>
  <c r="T465" i="1"/>
  <c r="T467" i="1" s="1"/>
  <c r="L466" i="1"/>
  <c r="J465" i="1"/>
  <c r="J467" i="1" s="1"/>
  <c r="E465" i="1"/>
  <c r="E467" i="1" s="1"/>
  <c r="U465" i="1"/>
  <c r="U467" i="1" s="1"/>
  <c r="M466" i="1"/>
  <c r="R465" i="1"/>
  <c r="R467" i="1" s="1"/>
  <c r="AA465" i="1"/>
  <c r="AA467" i="1" s="1"/>
  <c r="C466" i="1"/>
  <c r="G466" i="1"/>
  <c r="Q465" i="1"/>
  <c r="Q467" i="1" s="1"/>
  <c r="Y466" i="1"/>
  <c r="S465" i="1"/>
  <c r="S467" i="1" s="1"/>
  <c r="K466" i="1"/>
  <c r="AA466" i="1"/>
  <c r="E466" i="1"/>
  <c r="H465" i="1"/>
  <c r="X465" i="1"/>
  <c r="X467" i="1" s="1"/>
  <c r="P466" i="1"/>
  <c r="V465" i="1"/>
  <c r="V467" i="1" s="1"/>
  <c r="I465" i="1"/>
  <c r="I467" i="1" s="1"/>
  <c r="Y465" i="1"/>
  <c r="Y467" i="1" s="1"/>
  <c r="Q466" i="1"/>
  <c r="I466" i="1"/>
  <c r="S466" i="1"/>
  <c r="N465" i="1"/>
  <c r="N467" i="1" s="1"/>
  <c r="P465" i="1"/>
  <c r="P467" i="1" s="1"/>
  <c r="X466" i="1"/>
  <c r="H466" i="1"/>
  <c r="J466" i="1"/>
  <c r="W465" i="1"/>
  <c r="W467" i="1" s="1"/>
  <c r="O466" i="1"/>
  <c r="F465" i="1"/>
  <c r="F467" i="1" s="1"/>
  <c r="R466" i="1"/>
  <c r="L465" i="1"/>
  <c r="L467" i="1" s="1"/>
  <c r="C465" i="1"/>
  <c r="C467" i="1" s="1"/>
  <c r="T466" i="1"/>
  <c r="N466" i="1"/>
  <c r="M465" i="1"/>
  <c r="M467" i="1" s="1"/>
  <c r="D466" i="1"/>
  <c r="U466" i="1"/>
  <c r="V466" i="1"/>
  <c r="G465" i="1"/>
  <c r="G467" i="1" s="1"/>
  <c r="Z466" i="1"/>
  <c r="H467" i="1"/>
  <c r="J297" i="1"/>
  <c r="Z297" i="1"/>
  <c r="O297" i="1"/>
  <c r="I297" i="1"/>
  <c r="H297" i="1"/>
  <c r="X297" i="1"/>
  <c r="G296" i="1"/>
  <c r="G298" i="1" s="1"/>
  <c r="AA296" i="1"/>
  <c r="AA298" i="1" s="1"/>
  <c r="X296" i="1"/>
  <c r="X298" i="1" s="1"/>
  <c r="E296" i="1"/>
  <c r="E298" i="1" s="1"/>
  <c r="U296" i="1"/>
  <c r="U298" i="1" s="1"/>
  <c r="T296" i="1"/>
  <c r="T298" i="1" s="1"/>
  <c r="V297" i="1"/>
  <c r="D297" i="1"/>
  <c r="T297" i="1"/>
  <c r="H296" i="1"/>
  <c r="H298" i="1" s="1"/>
  <c r="I296" i="1"/>
  <c r="I298" i="1" s="1"/>
  <c r="G297" i="1"/>
  <c r="N297" i="1"/>
  <c r="E297" i="1"/>
  <c r="S297" i="1"/>
  <c r="M297" i="1"/>
  <c r="L297" i="1"/>
  <c r="C297" i="1"/>
  <c r="Z296" i="1"/>
  <c r="Z298" i="1" s="1"/>
  <c r="L296" i="1"/>
  <c r="L298" i="1" s="1"/>
  <c r="F296" i="1"/>
  <c r="F298" i="1" s="1"/>
  <c r="R296" i="1"/>
  <c r="R298" i="1" s="1"/>
  <c r="O296" i="1"/>
  <c r="O298" i="1" s="1"/>
  <c r="N296" i="1"/>
  <c r="N298" i="1" s="1"/>
  <c r="K297" i="1"/>
  <c r="W296" i="1"/>
  <c r="W298" i="1" s="1"/>
  <c r="C296" i="1"/>
  <c r="C298" i="1" s="1"/>
  <c r="R297" i="1"/>
  <c r="Q297" i="1"/>
  <c r="W297" i="1"/>
  <c r="Y297" i="1"/>
  <c r="P297" i="1"/>
  <c r="U297" i="1"/>
  <c r="M296" i="1"/>
  <c r="M298" i="1" s="1"/>
  <c r="S296" i="1"/>
  <c r="S298" i="1" s="1"/>
  <c r="V296" i="1"/>
  <c r="V298" i="1" s="1"/>
  <c r="Y296" i="1"/>
  <c r="Y298" i="1" s="1"/>
  <c r="J296" i="1"/>
  <c r="J298" i="1" s="1"/>
  <c r="P296" i="1"/>
  <c r="P298" i="1" s="1"/>
  <c r="F297" i="1"/>
  <c r="AA297" i="1"/>
  <c r="K296" i="1"/>
  <c r="K298" i="1" s="1"/>
  <c r="D296" i="1"/>
  <c r="D298" i="1" s="1"/>
  <c r="Q296" i="1"/>
  <c r="Q298" i="1" s="1"/>
  <c r="W766" i="1"/>
  <c r="W8" i="7"/>
  <c r="Z766" i="1"/>
  <c r="Z8" i="7"/>
  <c r="X766" i="1"/>
  <c r="X8" i="7"/>
  <c r="Y766" i="1"/>
  <c r="Y8" i="7"/>
  <c r="AA766" i="1"/>
  <c r="AA8" i="7"/>
  <c r="G766" i="1"/>
  <c r="G8" i="7"/>
  <c r="F766" i="1"/>
  <c r="F8" i="7"/>
  <c r="D766" i="1"/>
  <c r="D8" i="7"/>
  <c r="H766" i="1"/>
  <c r="H8" i="7"/>
  <c r="E766" i="1"/>
  <c r="E8" i="7"/>
  <c r="J233" i="1"/>
  <c r="J232" i="1"/>
  <c r="I233" i="1"/>
  <c r="I234" i="1" s="1"/>
  <c r="I228" i="1"/>
  <c r="J228" i="1"/>
  <c r="I226" i="1"/>
  <c r="T767" i="1" l="1"/>
  <c r="T11" i="7" s="1"/>
  <c r="X767" i="1"/>
  <c r="X11" i="7" s="1"/>
  <c r="F767" i="1"/>
  <c r="F11" i="7" s="1"/>
  <c r="U767" i="1"/>
  <c r="U11" i="7" s="1"/>
  <c r="Y767" i="1"/>
  <c r="Y11" i="7" s="1"/>
  <c r="N767" i="1"/>
  <c r="N11" i="7" s="1"/>
  <c r="L767" i="1"/>
  <c r="L11" i="7" s="1"/>
  <c r="I767" i="1"/>
  <c r="I11" i="7" s="1"/>
  <c r="H767" i="1"/>
  <c r="H11" i="7" s="1"/>
  <c r="D767" i="1"/>
  <c r="D11" i="7" s="1"/>
  <c r="C767" i="1"/>
  <c r="C11" i="7" s="1"/>
  <c r="AA767" i="1"/>
  <c r="AA11" i="7" s="1"/>
  <c r="V767" i="1"/>
  <c r="V11" i="7" s="1"/>
  <c r="E767" i="1"/>
  <c r="E11" i="7" s="1"/>
  <c r="Q767" i="1"/>
  <c r="Q11" i="7" s="1"/>
  <c r="P767" i="1"/>
  <c r="P11" i="7" s="1"/>
  <c r="S767" i="1"/>
  <c r="S11" i="7" s="1"/>
  <c r="O767" i="1"/>
  <c r="O11" i="7" s="1"/>
  <c r="Z767" i="1"/>
  <c r="Z11" i="7" s="1"/>
  <c r="J767" i="1"/>
  <c r="J11" i="7" s="1"/>
  <c r="R767" i="1"/>
  <c r="R11" i="7" s="1"/>
  <c r="K767" i="1"/>
  <c r="K11" i="7" s="1"/>
  <c r="M767" i="1"/>
  <c r="M11" i="7" s="1"/>
  <c r="W767" i="1"/>
  <c r="W11" i="7" s="1"/>
  <c r="G767" i="1"/>
  <c r="G11" i="7" s="1"/>
  <c r="E10" i="7"/>
  <c r="Y10" i="7"/>
  <c r="Z10" i="7"/>
  <c r="G10" i="7"/>
  <c r="D10" i="7"/>
  <c r="H10" i="7"/>
  <c r="F10" i="7"/>
  <c r="AA10" i="7"/>
  <c r="X10" i="7"/>
  <c r="W10" i="7"/>
  <c r="C10" i="7"/>
  <c r="J234" i="1"/>
  <c r="J235" i="1" s="1"/>
  <c r="I235" i="1"/>
  <c r="O230" i="1"/>
  <c r="K230" i="1"/>
  <c r="L230" i="1"/>
  <c r="E774" i="1" l="1"/>
  <c r="E18" i="7" s="1"/>
  <c r="X774" i="1"/>
  <c r="X18" i="7" s="1"/>
  <c r="F774" i="1"/>
  <c r="F18" i="7" s="1"/>
  <c r="H774" i="1"/>
  <c r="H18" i="7" s="1"/>
  <c r="Y774" i="1"/>
  <c r="Y18" i="7" s="1"/>
  <c r="D774" i="1"/>
  <c r="D18" i="7" s="1"/>
  <c r="C774" i="1"/>
  <c r="C18" i="7" s="1"/>
  <c r="W774" i="1"/>
  <c r="W18" i="7" s="1"/>
  <c r="AA774" i="1"/>
  <c r="AA18" i="7" s="1"/>
  <c r="G774" i="1"/>
  <c r="G18" i="7" s="1"/>
  <c r="Z774" i="1"/>
  <c r="Z18" i="7" s="1"/>
  <c r="J238" i="1"/>
  <c r="J764" i="1"/>
  <c r="I238" i="1"/>
  <c r="I764" i="1"/>
  <c r="O221" i="1"/>
  <c r="M221" i="1"/>
  <c r="L221" i="1"/>
  <c r="K221" i="1"/>
  <c r="P222" i="1"/>
  <c r="P227" i="1" s="1"/>
  <c r="P231" i="1"/>
  <c r="N230" i="1"/>
  <c r="K231" i="1"/>
  <c r="K222" i="1"/>
  <c r="R222" i="1"/>
  <c r="R227" i="1" s="1"/>
  <c r="R231" i="1"/>
  <c r="S222" i="1"/>
  <c r="S227" i="1" s="1"/>
  <c r="S231" i="1"/>
  <c r="O222" i="1"/>
  <c r="O227" i="1" s="1"/>
  <c r="O231" i="1"/>
  <c r="T222" i="1"/>
  <c r="T227" i="1" s="1"/>
  <c r="T231" i="1"/>
  <c r="M231" i="1"/>
  <c r="M222" i="1"/>
  <c r="M227" i="1" s="1"/>
  <c r="U231" i="1"/>
  <c r="U222" i="1"/>
  <c r="U227" i="1" s="1"/>
  <c r="V222" i="1"/>
  <c r="V227" i="1" s="1"/>
  <c r="V231" i="1"/>
  <c r="L231" i="1"/>
  <c r="L222" i="1"/>
  <c r="L227" i="1" s="1"/>
  <c r="Q222" i="1"/>
  <c r="Q231" i="1"/>
  <c r="J766" i="1" l="1"/>
  <c r="J8" i="7"/>
  <c r="I766" i="1"/>
  <c r="I8" i="7"/>
  <c r="K227" i="1"/>
  <c r="K224" i="1"/>
  <c r="Q227" i="1"/>
  <c r="Q224" i="1"/>
  <c r="T224" i="1"/>
  <c r="V224" i="1"/>
  <c r="P224" i="1"/>
  <c r="U224" i="1"/>
  <c r="M224" i="1"/>
  <c r="L224" i="1"/>
  <c r="S224" i="1"/>
  <c r="O224" i="1"/>
  <c r="R224" i="1"/>
  <c r="N221" i="1"/>
  <c r="R225" i="1"/>
  <c r="R229" i="1" s="1"/>
  <c r="U225" i="1"/>
  <c r="U229" i="1" s="1"/>
  <c r="M225" i="1"/>
  <c r="M229" i="1" s="1"/>
  <c r="N222" i="1"/>
  <c r="N227" i="1" s="1"/>
  <c r="V225" i="1"/>
  <c r="V229" i="1" s="1"/>
  <c r="Q225" i="1"/>
  <c r="Q229" i="1" s="1"/>
  <c r="L225" i="1"/>
  <c r="L229" i="1" s="1"/>
  <c r="K225" i="1"/>
  <c r="K229" i="1" s="1"/>
  <c r="N225" i="1"/>
  <c r="N229" i="1" s="1"/>
  <c r="T225" i="1"/>
  <c r="T229" i="1" s="1"/>
  <c r="O225" i="1"/>
  <c r="O229" i="1" s="1"/>
  <c r="S225" i="1"/>
  <c r="S229" i="1" s="1"/>
  <c r="P225" i="1"/>
  <c r="P229" i="1" s="1"/>
  <c r="I774" i="1" l="1"/>
  <c r="I18" i="7" s="1"/>
  <c r="I10" i="7"/>
  <c r="J774" i="1"/>
  <c r="J18" i="7" s="1"/>
  <c r="J10" i="7"/>
  <c r="P232" i="1"/>
  <c r="P233" i="1"/>
  <c r="O232" i="1"/>
  <c r="O233" i="1"/>
  <c r="Q233" i="1"/>
  <c r="Q232" i="1"/>
  <c r="S232" i="1"/>
  <c r="S233" i="1"/>
  <c r="V233" i="1"/>
  <c r="V232" i="1"/>
  <c r="K232" i="1"/>
  <c r="K233" i="1"/>
  <c r="U233" i="1"/>
  <c r="U232" i="1"/>
  <c r="L232" i="1"/>
  <c r="L233" i="1"/>
  <c r="R233" i="1"/>
  <c r="R232" i="1"/>
  <c r="M233" i="1"/>
  <c r="M232" i="1"/>
  <c r="T233" i="1"/>
  <c r="T232" i="1"/>
  <c r="Q228" i="1"/>
  <c r="U228" i="1"/>
  <c r="O228" i="1"/>
  <c r="K228" i="1"/>
  <c r="S228" i="1"/>
  <c r="P228" i="1"/>
  <c r="L228" i="1"/>
  <c r="V228" i="1"/>
  <c r="R228" i="1"/>
  <c r="M228" i="1"/>
  <c r="T228" i="1"/>
  <c r="N224" i="1"/>
  <c r="O226" i="1"/>
  <c r="Q226" i="1"/>
  <c r="M226" i="1"/>
  <c r="P226" i="1"/>
  <c r="R226" i="1"/>
  <c r="L226" i="1"/>
  <c r="U226" i="1"/>
  <c r="T226" i="1"/>
  <c r="S226" i="1"/>
  <c r="K226" i="1"/>
  <c r="V226" i="1"/>
  <c r="L234" i="1" l="1"/>
  <c r="L235" i="1" s="1"/>
  <c r="L764" i="1" s="1"/>
  <c r="L8" i="7" s="1"/>
  <c r="K234" i="1"/>
  <c r="K235" i="1" s="1"/>
  <c r="S234" i="1"/>
  <c r="S235" i="1" s="1"/>
  <c r="P234" i="1"/>
  <c r="P235" i="1" s="1"/>
  <c r="O234" i="1"/>
  <c r="O235" i="1" s="1"/>
  <c r="M234" i="1"/>
  <c r="M235" i="1" s="1"/>
  <c r="T234" i="1"/>
  <c r="T235" i="1" s="1"/>
  <c r="R234" i="1"/>
  <c r="R235" i="1" s="1"/>
  <c r="U234" i="1"/>
  <c r="U235" i="1" s="1"/>
  <c r="V234" i="1"/>
  <c r="V235" i="1" s="1"/>
  <c r="Q234" i="1"/>
  <c r="Q235" i="1" s="1"/>
  <c r="N233" i="1"/>
  <c r="N232" i="1"/>
  <c r="N228" i="1"/>
  <c r="N226" i="1"/>
  <c r="N234" i="1" l="1"/>
  <c r="N235" i="1" s="1"/>
  <c r="K238" i="1"/>
  <c r="K764" i="1"/>
  <c r="R238" i="1"/>
  <c r="R764" i="1"/>
  <c r="L238" i="1"/>
  <c r="L766" i="1"/>
  <c r="T238" i="1"/>
  <c r="T764" i="1"/>
  <c r="O238" i="1"/>
  <c r="O764" i="1"/>
  <c r="V238" i="1"/>
  <c r="V764" i="1"/>
  <c r="Q238" i="1"/>
  <c r="Q764" i="1"/>
  <c r="P238" i="1"/>
  <c r="P764" i="1"/>
  <c r="S238" i="1"/>
  <c r="S764" i="1"/>
  <c r="U238" i="1"/>
  <c r="U764" i="1"/>
  <c r="M238" i="1"/>
  <c r="M764" i="1"/>
  <c r="L774" i="1" l="1"/>
  <c r="L18" i="7" s="1"/>
  <c r="L10" i="7"/>
  <c r="U766" i="1"/>
  <c r="U8" i="7"/>
  <c r="V766" i="1"/>
  <c r="V8" i="7"/>
  <c r="S766" i="1"/>
  <c r="S8" i="7"/>
  <c r="Q766" i="1"/>
  <c r="Q8" i="7"/>
  <c r="O766" i="1"/>
  <c r="O8" i="7"/>
  <c r="K766" i="1"/>
  <c r="K8" i="7"/>
  <c r="M766" i="1"/>
  <c r="M8" i="7"/>
  <c r="P766" i="1"/>
  <c r="P8" i="7"/>
  <c r="T766" i="1"/>
  <c r="T8" i="7"/>
  <c r="R766" i="1"/>
  <c r="R8" i="7"/>
  <c r="N238" i="1"/>
  <c r="N764" i="1"/>
  <c r="M774" i="1" l="1"/>
  <c r="M18" i="7" s="1"/>
  <c r="M10" i="7"/>
  <c r="S774" i="1"/>
  <c r="S18" i="7" s="1"/>
  <c r="S10" i="7"/>
  <c r="T774" i="1"/>
  <c r="T18" i="7" s="1"/>
  <c r="T10" i="7"/>
  <c r="O774" i="1"/>
  <c r="O18" i="7" s="1"/>
  <c r="O10" i="7"/>
  <c r="U774" i="1"/>
  <c r="U18" i="7" s="1"/>
  <c r="U10" i="7"/>
  <c r="R774" i="1"/>
  <c r="R18" i="7" s="1"/>
  <c r="R10" i="7"/>
  <c r="P774" i="1"/>
  <c r="P18" i="7" s="1"/>
  <c r="P10" i="7"/>
  <c r="K774" i="1"/>
  <c r="K18" i="7" s="1"/>
  <c r="K10" i="7"/>
  <c r="Q774" i="1"/>
  <c r="Q18" i="7" s="1"/>
  <c r="Q10" i="7"/>
  <c r="V774" i="1"/>
  <c r="V18" i="7" s="1"/>
  <c r="V10" i="7"/>
  <c r="N766" i="1"/>
  <c r="N8" i="7"/>
  <c r="N774" i="1" l="1"/>
  <c r="N18" i="7" s="1"/>
  <c r="N10" i="7"/>
</calcChain>
</file>

<file path=xl/comments1.xml><?xml version="1.0" encoding="utf-8"?>
<comments xmlns="http://schemas.openxmlformats.org/spreadsheetml/2006/main">
  <authors>
    <author>Michal Petr</author>
  </authors>
  <commentList>
    <comment ref="F13" authorId="0" shapeId="0">
      <text>
        <r>
          <rPr>
            <sz val="9"/>
            <color indexed="81"/>
            <rFont val="Tahoma"/>
            <family val="2"/>
            <charset val="238"/>
          </rPr>
          <t>Výběr březen - říjen, 22. den příslušného měsíce.</t>
        </r>
      </text>
    </comment>
    <comment ref="B30" authorId="0" shapeId="0">
      <text>
        <r>
          <rPr>
            <sz val="9"/>
            <color indexed="81"/>
            <rFont val="Tahoma"/>
            <family val="2"/>
            <charset val="238"/>
          </rPr>
          <t>Hloubka okna od fasády popř. čela svislého slunolamu.</t>
        </r>
      </text>
    </comment>
    <comment ref="F30" authorId="0" shapeId="0">
      <text>
        <r>
          <rPr>
            <sz val="9"/>
            <color indexed="81"/>
            <rFont val="Tahoma"/>
            <family val="2"/>
            <charset val="238"/>
          </rPr>
          <t>Hloubka okna od fasády popř. čela svislého slunolamu.</t>
        </r>
      </text>
    </comment>
    <comment ref="J30" authorId="0" shapeId="0">
      <text>
        <r>
          <rPr>
            <sz val="9"/>
            <color indexed="81"/>
            <rFont val="Tahoma"/>
            <family val="2"/>
            <charset val="238"/>
          </rPr>
          <t>Hloubka okna od fasády popř. čela svislého slunolamu.</t>
        </r>
      </text>
    </comment>
    <comment ref="B31" authorId="0" shapeId="0">
      <text>
        <r>
          <rPr>
            <sz val="9"/>
            <color indexed="81"/>
            <rFont val="Tahoma"/>
            <family val="2"/>
            <charset val="238"/>
          </rPr>
          <t>Hloubka okna od fasády popř. čela vodorovného slunolamu.</t>
        </r>
      </text>
    </comment>
    <comment ref="F31" authorId="0" shapeId="0">
      <text>
        <r>
          <rPr>
            <sz val="9"/>
            <color indexed="81"/>
            <rFont val="Tahoma"/>
            <family val="2"/>
            <charset val="238"/>
          </rPr>
          <t>Hloubka okna od fasády popř. čela vodorovného slunolamu.</t>
        </r>
      </text>
    </comment>
    <comment ref="J31" authorId="0" shapeId="0">
      <text>
        <r>
          <rPr>
            <sz val="9"/>
            <color indexed="81"/>
            <rFont val="Tahoma"/>
            <family val="2"/>
            <charset val="238"/>
          </rPr>
          <t>Hloubka okna od fasády popř. čela vodorovného slunolamu.</t>
        </r>
      </text>
    </comment>
    <comment ref="B33" authorId="0" shapeId="0">
      <text>
        <r>
          <rPr>
            <sz val="9"/>
            <color indexed="81"/>
            <rFont val="Tahoma"/>
            <family val="2"/>
            <charset val="238"/>
          </rPr>
          <t>Zadejte 0 když nemáte svislý slunolam.</t>
        </r>
      </text>
    </comment>
    <comment ref="F33" authorId="0" shapeId="0">
      <text>
        <r>
          <rPr>
            <sz val="9"/>
            <color indexed="81"/>
            <rFont val="Tahoma"/>
            <family val="2"/>
            <charset val="238"/>
          </rPr>
          <t>Zadejte 0 když nemáte slunolam.</t>
        </r>
      </text>
    </comment>
    <comment ref="J33" authorId="0" shapeId="0">
      <text>
        <r>
          <rPr>
            <sz val="9"/>
            <color indexed="81"/>
            <rFont val="Tahoma"/>
            <family val="2"/>
            <charset val="238"/>
          </rPr>
          <t>Zadejte 0 když nemáte svislý slunolam.</t>
        </r>
      </text>
    </comment>
    <comment ref="B34" authorId="0" shapeId="0">
      <text>
        <r>
          <rPr>
            <sz val="9"/>
            <color indexed="81"/>
            <rFont val="Tahoma"/>
            <family val="2"/>
            <charset val="238"/>
          </rPr>
          <t>Zadejte 0 když nemáte slunolam.</t>
        </r>
      </text>
    </comment>
    <comment ref="F34" authorId="0" shapeId="0">
      <text>
        <r>
          <rPr>
            <sz val="9"/>
            <color indexed="81"/>
            <rFont val="Tahoma"/>
            <family val="2"/>
            <charset val="238"/>
          </rPr>
          <t>Zadejte 0 když nemáte slunolam.</t>
        </r>
      </text>
    </comment>
    <comment ref="J34" authorId="0" shapeId="0">
      <text>
        <r>
          <rPr>
            <sz val="9"/>
            <color indexed="81"/>
            <rFont val="Tahoma"/>
            <family val="2"/>
            <charset val="238"/>
          </rPr>
          <t>Zadejte 0 když nemáte slunolam.</t>
        </r>
      </text>
    </comment>
    <comment ref="B35" authorId="0" shapeId="0">
      <text>
        <r>
          <rPr>
            <sz val="9"/>
            <color indexed="81"/>
            <rFont val="Tahoma"/>
            <family val="2"/>
            <charset val="238"/>
          </rPr>
          <t>90° - svislá stěna
0°C - vodorovná rovina</t>
        </r>
      </text>
    </comment>
    <comment ref="F35" authorId="0" shapeId="0">
      <text>
        <r>
          <rPr>
            <sz val="9"/>
            <color indexed="81"/>
            <rFont val="Tahoma"/>
            <family val="2"/>
            <charset val="238"/>
          </rPr>
          <t>90° - svislá stěna
0°C - vodorovná rovina</t>
        </r>
      </text>
    </comment>
    <comment ref="J35" authorId="0" shapeId="0">
      <text>
        <r>
          <rPr>
            <sz val="9"/>
            <color indexed="81"/>
            <rFont val="Tahoma"/>
            <family val="2"/>
            <charset val="238"/>
          </rPr>
          <t>90° - svislá stěna
0°C - vodorovná rovina</t>
        </r>
      </text>
    </comment>
    <comment ref="B38" authorId="0" shapeId="0">
      <text>
        <r>
          <rPr>
            <sz val="9"/>
            <color indexed="81"/>
            <rFont val="Tahoma"/>
            <family val="2"/>
            <charset val="238"/>
          </rPr>
          <t>Vnitřní rozměr okna, čili rozměr bez rámu.</t>
        </r>
      </text>
    </comment>
    <comment ref="F38" authorId="0" shapeId="0">
      <text>
        <r>
          <rPr>
            <sz val="9"/>
            <color indexed="81"/>
            <rFont val="Tahoma"/>
            <family val="2"/>
            <charset val="238"/>
          </rPr>
          <t>Vnitřní rozměr okna, čili rozměr bez rámu.</t>
        </r>
      </text>
    </comment>
    <comment ref="J38" authorId="0" shapeId="0">
      <text>
        <r>
          <rPr>
            <sz val="9"/>
            <color indexed="81"/>
            <rFont val="Tahoma"/>
            <family val="2"/>
            <charset val="238"/>
          </rPr>
          <t>Vnitřní rozměr okna, čili rozměr bez rámu.</t>
        </r>
      </text>
    </comment>
    <comment ref="B40" authorId="0" shapeId="0">
      <text>
        <r>
          <rPr>
            <sz val="9"/>
            <color indexed="81"/>
            <rFont val="Tahoma"/>
            <family val="2"/>
            <charset val="238"/>
          </rPr>
          <t>Výběr součinitele dle listu "Okna; stínění; pohltivost".</t>
        </r>
      </text>
    </comment>
    <comment ref="F40" authorId="0" shapeId="0">
      <text>
        <r>
          <rPr>
            <sz val="9"/>
            <color indexed="81"/>
            <rFont val="Tahoma"/>
            <family val="2"/>
            <charset val="238"/>
          </rPr>
          <t>Výběr součinitele dle listu "Okna; stínění; pohltivost".</t>
        </r>
      </text>
    </comment>
    <comment ref="J40" authorId="0" shapeId="0">
      <text>
        <r>
          <rPr>
            <sz val="9"/>
            <color indexed="81"/>
            <rFont val="Tahoma"/>
            <family val="2"/>
            <charset val="238"/>
          </rPr>
          <t>Výběr součinitele dle listu "Okna; stínění; pohltivost".</t>
        </r>
      </text>
    </comment>
    <comment ref="B41" authorId="0" shapeId="0">
      <text>
        <r>
          <rPr>
            <sz val="9"/>
            <color indexed="81"/>
            <rFont val="Tahoma"/>
            <family val="2"/>
            <charset val="238"/>
          </rPr>
          <t>Výběr součinitele dle listu "Okna; stínění; pohltivost".</t>
        </r>
      </text>
    </comment>
    <comment ref="F41" authorId="0" shapeId="0">
      <text>
        <r>
          <rPr>
            <sz val="9"/>
            <color indexed="81"/>
            <rFont val="Tahoma"/>
            <family val="2"/>
            <charset val="238"/>
          </rPr>
          <t>Výběr součinitele dle listu "Okna; stínění; pohltivost".</t>
        </r>
      </text>
    </comment>
    <comment ref="J41" authorId="0" shapeId="0">
      <text>
        <r>
          <rPr>
            <sz val="9"/>
            <color indexed="81"/>
            <rFont val="Tahoma"/>
            <family val="2"/>
            <charset val="238"/>
          </rPr>
          <t>Výběr součinitele dle listu "Okna; stínění; pohltivost".</t>
        </r>
      </text>
    </comment>
    <comment ref="B64" authorId="0" shapeId="0">
      <text>
        <r>
          <rPr>
            <sz val="9"/>
            <color indexed="81"/>
            <rFont val="Tahoma"/>
            <family val="2"/>
            <charset val="238"/>
          </rPr>
          <t>Hloubka okna od fasády popř. čela svislého slunolamu.</t>
        </r>
      </text>
    </comment>
    <comment ref="F64" authorId="0" shapeId="0">
      <text>
        <r>
          <rPr>
            <sz val="9"/>
            <color indexed="81"/>
            <rFont val="Tahoma"/>
            <family val="2"/>
            <charset val="238"/>
          </rPr>
          <t>Hloubka okna od fasády popř. čela svislého slunolamu.</t>
        </r>
      </text>
    </comment>
    <comment ref="J64" authorId="0" shapeId="0">
      <text>
        <r>
          <rPr>
            <sz val="9"/>
            <color indexed="81"/>
            <rFont val="Tahoma"/>
            <family val="2"/>
            <charset val="238"/>
          </rPr>
          <t>Hloubka okna od fasády popř. čela svislého slunolamu.</t>
        </r>
      </text>
    </comment>
    <comment ref="B65" authorId="0" shapeId="0">
      <text>
        <r>
          <rPr>
            <sz val="9"/>
            <color indexed="81"/>
            <rFont val="Tahoma"/>
            <family val="2"/>
            <charset val="238"/>
          </rPr>
          <t>Hloubka okna od fasády popř. čela vodorovného slunolamu.</t>
        </r>
      </text>
    </comment>
    <comment ref="F65" authorId="0" shapeId="0">
      <text>
        <r>
          <rPr>
            <sz val="9"/>
            <color indexed="81"/>
            <rFont val="Tahoma"/>
            <family val="2"/>
            <charset val="238"/>
          </rPr>
          <t>Hloubka okna od fasády popř. čela vodorovného slunolamu.</t>
        </r>
      </text>
    </comment>
    <comment ref="J65" authorId="0" shapeId="0">
      <text>
        <r>
          <rPr>
            <sz val="9"/>
            <color indexed="81"/>
            <rFont val="Tahoma"/>
            <family val="2"/>
            <charset val="238"/>
          </rPr>
          <t>Hloubka okna od fasády popř. čela vodorovného slunolamu.</t>
        </r>
      </text>
    </comment>
    <comment ref="B67" authorId="0" shapeId="0">
      <text>
        <r>
          <rPr>
            <sz val="9"/>
            <color indexed="81"/>
            <rFont val="Tahoma"/>
            <family val="2"/>
            <charset val="238"/>
          </rPr>
          <t>Zadejte 0 když nemáte slunolam.</t>
        </r>
      </text>
    </comment>
    <comment ref="F67" authorId="0" shapeId="0">
      <text>
        <r>
          <rPr>
            <sz val="9"/>
            <color indexed="81"/>
            <rFont val="Tahoma"/>
            <family val="2"/>
            <charset val="238"/>
          </rPr>
          <t>Zadejte 0 když nemáte slunolam.</t>
        </r>
      </text>
    </comment>
    <comment ref="J67" authorId="0" shapeId="0">
      <text>
        <r>
          <rPr>
            <sz val="9"/>
            <color indexed="81"/>
            <rFont val="Tahoma"/>
            <family val="2"/>
            <charset val="238"/>
          </rPr>
          <t>Zadejte 0 když nemáte slunolam.</t>
        </r>
      </text>
    </comment>
    <comment ref="B68" authorId="0" shapeId="0">
      <text>
        <r>
          <rPr>
            <sz val="9"/>
            <color indexed="81"/>
            <rFont val="Tahoma"/>
            <family val="2"/>
            <charset val="238"/>
          </rPr>
          <t>Zadejte 0 když nemáte slunolam.</t>
        </r>
      </text>
    </comment>
    <comment ref="F68" authorId="0" shapeId="0">
      <text>
        <r>
          <rPr>
            <sz val="9"/>
            <color indexed="81"/>
            <rFont val="Tahoma"/>
            <family val="2"/>
            <charset val="238"/>
          </rPr>
          <t>Zadejte 0 když nemáte slunolam.</t>
        </r>
      </text>
    </comment>
    <comment ref="J68" authorId="0" shapeId="0">
      <text>
        <r>
          <rPr>
            <sz val="9"/>
            <color indexed="81"/>
            <rFont val="Tahoma"/>
            <family val="2"/>
            <charset val="238"/>
          </rPr>
          <t>Zadejte 0 když nemáte slunolam.</t>
        </r>
      </text>
    </comment>
    <comment ref="B69" authorId="0" shapeId="0">
      <text>
        <r>
          <rPr>
            <sz val="9"/>
            <color indexed="81"/>
            <rFont val="Tahoma"/>
            <family val="2"/>
            <charset val="238"/>
          </rPr>
          <t>90° - svislá stěna
0°C - vodorovná rovina</t>
        </r>
      </text>
    </comment>
    <comment ref="F69" authorId="0" shapeId="0">
      <text>
        <r>
          <rPr>
            <sz val="9"/>
            <color indexed="81"/>
            <rFont val="Tahoma"/>
            <family val="2"/>
            <charset val="238"/>
          </rPr>
          <t>90° - svislá stěna
0°C - vodorovná rovina</t>
        </r>
      </text>
    </comment>
    <comment ref="J69" authorId="0" shapeId="0">
      <text>
        <r>
          <rPr>
            <sz val="9"/>
            <color indexed="81"/>
            <rFont val="Tahoma"/>
            <family val="2"/>
            <charset val="238"/>
          </rPr>
          <t>90° - svislá stěna
0°C - vodorovná rovina</t>
        </r>
      </text>
    </comment>
    <comment ref="B72" authorId="0" shapeId="0">
      <text>
        <r>
          <rPr>
            <sz val="9"/>
            <color indexed="81"/>
            <rFont val="Tahoma"/>
            <family val="2"/>
            <charset val="238"/>
          </rPr>
          <t>Vnitřní rozměr okna, čili rozměr bez rámu.</t>
        </r>
      </text>
    </comment>
    <comment ref="F72" authorId="0" shapeId="0">
      <text>
        <r>
          <rPr>
            <sz val="9"/>
            <color indexed="81"/>
            <rFont val="Tahoma"/>
            <family val="2"/>
            <charset val="238"/>
          </rPr>
          <t>Vnitřní rozměr okna, čili rozměr bez rámu.</t>
        </r>
      </text>
    </comment>
    <comment ref="J72" authorId="0" shapeId="0">
      <text>
        <r>
          <rPr>
            <sz val="9"/>
            <color indexed="81"/>
            <rFont val="Tahoma"/>
            <family val="2"/>
            <charset val="238"/>
          </rPr>
          <t>Vnitřní rozměr okna, čili rozměr bez rámu.</t>
        </r>
      </text>
    </comment>
    <comment ref="B74" authorId="0" shapeId="0">
      <text>
        <r>
          <rPr>
            <sz val="9"/>
            <color indexed="81"/>
            <rFont val="Tahoma"/>
            <family val="2"/>
            <charset val="238"/>
          </rPr>
          <t>Výběr součinitele dle listu "Okna; stínění; pohltivost".</t>
        </r>
      </text>
    </comment>
    <comment ref="F74" authorId="0" shapeId="0">
      <text>
        <r>
          <rPr>
            <sz val="9"/>
            <color indexed="81"/>
            <rFont val="Tahoma"/>
            <family val="2"/>
            <charset val="238"/>
          </rPr>
          <t>Výběr součinitele dle listu "Okna; stínění; pohltivost".</t>
        </r>
      </text>
    </comment>
    <comment ref="J74" authorId="0" shapeId="0">
      <text>
        <r>
          <rPr>
            <sz val="9"/>
            <color indexed="81"/>
            <rFont val="Tahoma"/>
            <family val="2"/>
            <charset val="238"/>
          </rPr>
          <t>Výběr součinitele dle listu "Okna; stínění; pohltivost".</t>
        </r>
      </text>
    </comment>
    <comment ref="B75" authorId="0" shapeId="0">
      <text>
        <r>
          <rPr>
            <sz val="9"/>
            <color indexed="81"/>
            <rFont val="Tahoma"/>
            <family val="2"/>
            <charset val="238"/>
          </rPr>
          <t>Výběr součinitele dle listu "Okna; stínění; pohltivost".</t>
        </r>
      </text>
    </comment>
    <comment ref="F75" authorId="0" shapeId="0">
      <text>
        <r>
          <rPr>
            <sz val="9"/>
            <color indexed="81"/>
            <rFont val="Tahoma"/>
            <family val="2"/>
            <charset val="238"/>
          </rPr>
          <t>Výběr součinitele dle listu "Okna; stínění; pohltivost".</t>
        </r>
      </text>
    </comment>
    <comment ref="J75" authorId="0" shapeId="0">
      <text>
        <r>
          <rPr>
            <sz val="9"/>
            <color indexed="81"/>
            <rFont val="Tahoma"/>
            <family val="2"/>
            <charset val="238"/>
          </rPr>
          <t>Výběr součinitele dle listu "Okna; stínění; pohltivost".</t>
        </r>
      </text>
    </comment>
    <comment ref="B93" authorId="0" shapeId="0">
      <text>
        <r>
          <rPr>
            <sz val="9"/>
            <color indexed="81"/>
            <rFont val="Tahoma"/>
            <family val="2"/>
            <charset val="238"/>
          </rPr>
          <t>Dle účelu a velikosti objektu.</t>
        </r>
      </text>
    </comment>
    <comment ref="F93" authorId="0" shapeId="0">
      <text>
        <r>
          <rPr>
            <sz val="9"/>
            <color indexed="81"/>
            <rFont val="Tahoma"/>
            <family val="2"/>
            <charset val="238"/>
          </rPr>
          <t>Dle účelu a velikosti objektu.</t>
        </r>
      </text>
    </comment>
    <comment ref="J93" authorId="0" shapeId="0">
      <text>
        <r>
          <rPr>
            <sz val="9"/>
            <color indexed="81"/>
            <rFont val="Tahoma"/>
            <family val="2"/>
            <charset val="238"/>
          </rPr>
          <t>Dle účelu a velikosti objektu.</t>
        </r>
      </text>
    </comment>
    <comment ref="B94" authorId="0" shapeId="0">
      <text>
        <r>
          <rPr>
            <sz val="9"/>
            <color indexed="81"/>
            <rFont val="Tahoma"/>
            <family val="2"/>
            <charset val="238"/>
          </rPr>
          <t>Viz. list "Lidé".</t>
        </r>
      </text>
    </comment>
    <comment ref="F94" authorId="0" shapeId="0">
      <text>
        <r>
          <rPr>
            <sz val="9"/>
            <color indexed="81"/>
            <rFont val="Tahoma"/>
            <family val="2"/>
            <charset val="238"/>
          </rPr>
          <t>Viz. list "Lidé".</t>
        </r>
      </text>
    </comment>
    <comment ref="J94" authorId="0" shapeId="0">
      <text>
        <r>
          <rPr>
            <sz val="9"/>
            <color indexed="81"/>
            <rFont val="Tahoma"/>
            <family val="2"/>
            <charset val="238"/>
          </rPr>
          <t>Viz. list "Lidé".</t>
        </r>
      </text>
    </comment>
    <comment ref="B95" authorId="0" shapeId="0">
      <text>
        <r>
          <rPr>
            <sz val="9"/>
            <color indexed="81"/>
            <rFont val="Tahoma"/>
            <family val="2"/>
            <charset val="238"/>
          </rPr>
          <t>Viz. list "Lidé".</t>
        </r>
      </text>
    </comment>
    <comment ref="F95" authorId="0" shapeId="0">
      <text>
        <r>
          <rPr>
            <sz val="9"/>
            <color indexed="81"/>
            <rFont val="Tahoma"/>
            <family val="2"/>
            <charset val="238"/>
          </rPr>
          <t>Viz. list "Lidé".</t>
        </r>
      </text>
    </comment>
    <comment ref="J95" authorId="0" shapeId="0">
      <text>
        <r>
          <rPr>
            <sz val="9"/>
            <color indexed="81"/>
            <rFont val="Tahoma"/>
            <family val="2"/>
            <charset val="238"/>
          </rPr>
          <t>Viz. list "Lidé".</t>
        </r>
      </text>
    </comment>
    <comment ref="C96" authorId="0" shapeId="0">
      <text>
        <r>
          <rPr>
            <sz val="9"/>
            <color indexed="81"/>
            <rFont val="Tahoma"/>
            <family val="2"/>
            <charset val="238"/>
          </rPr>
          <t>Udává, kolik % lidí z uvažovaného maxima o teoreticky stejné produkci tepla je v danou chvíli/hodinu v uvažovaném prostoru. Součet hodnot tedy vůbec nemusí být 100%! Obsazenost se těžko přesně predikuje a snažíme se o co nejlepší odhad.</t>
        </r>
      </text>
    </comment>
    <comment ref="G96" authorId="0" shapeId="0">
      <text>
        <r>
          <rPr>
            <sz val="9"/>
            <color indexed="81"/>
            <rFont val="Tahoma"/>
            <family val="2"/>
            <charset val="238"/>
          </rPr>
          <t>Udává, kolik % lidí z uvažovaného maxima o teoreticky stejné produkci tepla je v danou chvíli/hodinu v uvažovaném prostoru. Součet hodnot tedy vůbec nemusí být 100%! Obsazenost se těžko přesně predikuje a snažíme se o co nejlepší odhad.</t>
        </r>
      </text>
    </comment>
    <comment ref="K96" authorId="0" shapeId="0">
      <text>
        <r>
          <rPr>
            <sz val="9"/>
            <color indexed="81"/>
            <rFont val="Tahoma"/>
            <family val="2"/>
            <charset val="238"/>
          </rPr>
          <t>Udává, kolik % lidí z uvažovaného maxima o teoreticky stejné produkci tepla je v danou chvíli/hodinu v uvažovaném prostoru. Součet hodnot tedy vůbec nemusí být 100%! Obsazenost se těžko přesně predikuje a snažíme se o co nejlepší odhad.</t>
        </r>
      </text>
    </comment>
    <comment ref="B126" authorId="0" shapeId="0">
      <text>
        <r>
          <rPr>
            <sz val="9"/>
            <color indexed="81"/>
            <rFont val="Tahoma"/>
            <family val="2"/>
            <charset val="238"/>
          </rPr>
          <t>Viz. list "Elektrická zařízení".</t>
        </r>
      </text>
    </comment>
    <comment ref="F126" authorId="0" shapeId="0">
      <text>
        <r>
          <rPr>
            <sz val="9"/>
            <color indexed="81"/>
            <rFont val="Tahoma"/>
            <family val="2"/>
            <charset val="238"/>
          </rPr>
          <t>Viz. list "Elektrická zařízení".</t>
        </r>
      </text>
    </comment>
    <comment ref="J126" authorId="0" shapeId="0">
      <text>
        <r>
          <rPr>
            <sz val="9"/>
            <color indexed="81"/>
            <rFont val="Tahoma"/>
            <family val="2"/>
            <charset val="238"/>
          </rPr>
          <t>Viz. list "Elektrická zařízení".</t>
        </r>
      </text>
    </comment>
    <comment ref="C127" authorId="0" shapeId="0">
      <text>
        <r>
          <rPr>
            <sz val="9"/>
            <color indexed="81"/>
            <rFont val="Tahoma"/>
            <family val="2"/>
            <charset val="238"/>
          </rPr>
          <t>Udává, kolik % zařízení z jejich uvažovaného maxima o teoreticky stejné produkci odpadního tepla je v danou chvíli/hodinu v uvažovaném prostoru aktivní. Součet hodnot tedy vůbec nemusí být 100%! Provoz se přesně těžko predikuje a snažíme se o co nejlepší odhad.</t>
        </r>
      </text>
    </comment>
    <comment ref="G127" authorId="0" shapeId="0">
      <text>
        <r>
          <rPr>
            <sz val="9"/>
            <color indexed="81"/>
            <rFont val="Tahoma"/>
            <family val="2"/>
            <charset val="238"/>
          </rPr>
          <t>Udává, kolik % zařízení z jejich uvažovaného maxima o teoreticky stejné produkci odpadního tepla je v danou chvíli/hodinu v uvažovaném prostoru aktivní. Součet hodnot tedy vůbec nemusí být 100%! Provoz se přesně těžko predikuje a snažíme se o co nejlepší odhad.</t>
        </r>
      </text>
    </comment>
    <comment ref="K127" authorId="0" shapeId="0">
      <text>
        <r>
          <rPr>
            <sz val="9"/>
            <color indexed="81"/>
            <rFont val="Tahoma"/>
            <family val="2"/>
            <charset val="238"/>
          </rPr>
          <t>Udává, kolik % zařízení z jejich uvažovaného maxima o teoreticky stejné produkci odpadního tepla je v danou chvíli/hodinu v uvažovaném prostoru aktivní. Součet hodnot tedy vůbec nemusí být 100%! Provoz se přesně těžko predikuje a snažíme se o co nejlepší odhad.</t>
        </r>
      </text>
    </comment>
    <comment ref="B155" authorId="0" shapeId="0">
      <text>
        <r>
          <rPr>
            <sz val="9"/>
            <color indexed="81"/>
            <rFont val="Tahoma"/>
            <family val="2"/>
            <charset val="238"/>
          </rPr>
          <t>Viz. list "Osvětlení".</t>
        </r>
      </text>
    </comment>
    <comment ref="F155" authorId="0" shapeId="0">
      <text>
        <r>
          <rPr>
            <sz val="9"/>
            <color indexed="81"/>
            <rFont val="Tahoma"/>
            <family val="2"/>
            <charset val="238"/>
          </rPr>
          <t>Viz. list "Osvětlení".</t>
        </r>
      </text>
    </comment>
    <comment ref="J155" authorId="0" shapeId="0">
      <text>
        <r>
          <rPr>
            <sz val="9"/>
            <color indexed="81"/>
            <rFont val="Tahoma"/>
            <family val="2"/>
            <charset val="238"/>
          </rPr>
          <t>Viz. list "Osvětlení".</t>
        </r>
      </text>
    </comment>
    <comment ref="C157" authorId="0" shapeId="0">
      <text>
        <r>
          <rPr>
            <sz val="9"/>
            <color indexed="81"/>
            <rFont val="Tahoma"/>
            <family val="2"/>
            <charset val="238"/>
          </rPr>
          <t>Udává, kolik % plochy z jejího uvažovaného maxima o teoreticky stejném požadavku na osvětlení je v danou chvíli/hodinu osvětleno. Součet hodnot tedy vůbec nemusí být 100%! Provoz se přesně těžko predikuje a snažíme se o co nejlepší odhad.</t>
        </r>
      </text>
    </comment>
    <comment ref="G157" authorId="0" shapeId="0">
      <text>
        <r>
          <rPr>
            <sz val="9"/>
            <color indexed="81"/>
            <rFont val="Tahoma"/>
            <family val="2"/>
            <charset val="238"/>
          </rPr>
          <t>Udává, kolik % plochy z jejího uvažovaného maxima o teoreticky stejném požadavku na osvětlení je v danou chvíli/hodinu osvětleno. Součet hodnot tedy vůbec nemusí být 100%! Provoz se přesně těžko predikuje a snažíme se o co nejlepší odhad.</t>
        </r>
      </text>
    </comment>
    <comment ref="K157" authorId="0" shapeId="0">
      <text>
        <r>
          <rPr>
            <sz val="9"/>
            <color indexed="81"/>
            <rFont val="Tahoma"/>
            <family val="2"/>
            <charset val="238"/>
          </rPr>
          <t>Udává, kolik % plochy z jejího uvažovaného maxima o teoreticky stejném požadavku na osvětlení je v danou chvíli/hodinu osvětleno. Součet hodnot tedy vůbec nemusí být 100%! Provoz se přesně těžko predikuje a snažíme se o co nejlepší odhad.</t>
        </r>
      </text>
    </comment>
    <comment ref="B186" authorId="0" shapeId="0">
      <text>
        <r>
          <rPr>
            <sz val="9"/>
            <color indexed="81"/>
            <rFont val="Tahoma"/>
            <family val="2"/>
            <charset val="238"/>
          </rPr>
          <t>Viz. list "Pokrmy".</t>
        </r>
      </text>
    </comment>
    <comment ref="B187" authorId="0" shapeId="0">
      <text>
        <r>
          <rPr>
            <sz val="9"/>
            <color indexed="81"/>
            <rFont val="Tahoma"/>
            <family val="2"/>
            <charset val="238"/>
          </rPr>
          <t>Uvažuje se 5Wh na jídlo.</t>
        </r>
      </text>
    </comment>
    <comment ref="B188" authorId="0" shapeId="0">
      <text>
        <r>
          <rPr>
            <sz val="9"/>
            <color indexed="81"/>
            <rFont val="Tahoma"/>
            <family val="2"/>
            <charset val="238"/>
          </rPr>
          <t>Uvažuje se 10 g vodní páry na jídlo.</t>
        </r>
      </text>
    </comment>
    <comment ref="C189" authorId="0" shapeId="0">
      <text>
        <r>
          <rPr>
            <sz val="9"/>
            <color indexed="81"/>
            <rFont val="Tahoma"/>
            <family val="2"/>
            <charset val="238"/>
          </rPr>
          <t>Udává, kolik % míst u stolů z uvažovaného maxima má jídlo na stole. Součet hodnot v tedy vůbec nemusí být 100%! Obsazenost se přesně velmi těžko predikuje.</t>
        </r>
      </text>
    </comment>
  </commentList>
</comments>
</file>

<file path=xl/comments2.xml><?xml version="1.0" encoding="utf-8"?>
<comments xmlns="http://schemas.openxmlformats.org/spreadsheetml/2006/main">
  <authors>
    <author>Michal Petr</author>
  </authors>
  <commentList>
    <comment ref="S54" authorId="0" shapeId="0">
      <text>
        <r>
          <rPr>
            <sz val="9"/>
            <color indexed="81"/>
            <rFont val="Tahoma"/>
            <family val="2"/>
            <charset val="238"/>
          </rPr>
          <t>Zvýšení o 2K jako korekce na dnes uvažovanou max. návrhovou venkovní teplotu 32°C.</t>
        </r>
      </text>
    </comment>
  </commentList>
</comments>
</file>

<file path=xl/sharedStrings.xml><?xml version="1.0" encoding="utf-8"?>
<sst xmlns="http://schemas.openxmlformats.org/spreadsheetml/2006/main" count="1127" uniqueCount="315">
  <si>
    <t>°</t>
  </si>
  <si>
    <t>Azimut stěny as</t>
  </si>
  <si>
    <t>Korekce na čistotu atmosféry Co</t>
  </si>
  <si>
    <t>Průmyslová oblast</t>
  </si>
  <si>
    <t>Středně čistá oblast</t>
  </si>
  <si>
    <t>Venkovská oblast</t>
  </si>
  <si>
    <t>Zakliknuto:</t>
  </si>
  <si>
    <t>Stínící prostředky</t>
  </si>
  <si>
    <t>Druh zasklení</t>
  </si>
  <si>
    <t>s</t>
  </si>
  <si>
    <t>Vnitřní žaluzie, lamely 45°, světlé</t>
  </si>
  <si>
    <t>Vnitřní žaluzie, lamely 45°, střední barvy</t>
  </si>
  <si>
    <t xml:space="preserve">Vnitřní žaluzie, lamely 45°, tmavé </t>
  </si>
  <si>
    <t>Vnější žaluzie, lamely 45°, světlé</t>
  </si>
  <si>
    <t>Meziokenní žaluzie, prostor nevětrán</t>
  </si>
  <si>
    <t>Závěsy - bavlna, umělá vlákna</t>
  </si>
  <si>
    <t>Ozn.:</t>
  </si>
  <si>
    <t>Azimut slunce a [°]</t>
  </si>
  <si>
    <t>Theta [°]</t>
  </si>
  <si>
    <t>Ipn [W/m2]</t>
  </si>
  <si>
    <t>Ip [W/m2]</t>
  </si>
  <si>
    <t>Id [W/m2]</t>
  </si>
  <si>
    <t>I [W/m2]</t>
  </si>
  <si>
    <t>Osluněná plocha Sos [m2]</t>
  </si>
  <si>
    <t>Čas [h]</t>
  </si>
  <si>
    <t>Časový úhel [°]</t>
  </si>
  <si>
    <t>Io [W/m2] přím.+dif.</t>
  </si>
  <si>
    <t>Ido [W/m2] jen dif.</t>
  </si>
  <si>
    <t>Tepelné zisky oken [W]</t>
  </si>
  <si>
    <t>měsíc</t>
  </si>
  <si>
    <t>čas/měsíc</t>
  </si>
  <si>
    <t>Výška slunce "h" pro 22. den příslušného měsíce</t>
  </si>
  <si>
    <t>Výška slunce h[°]</t>
  </si>
  <si>
    <t>Azimut slunce α pro 22. den příslušného měsíce</t>
  </si>
  <si>
    <t xml:space="preserve"> Azimut slunce α [°]</t>
  </si>
  <si>
    <t>Sever</t>
  </si>
  <si>
    <t>Severovýchod</t>
  </si>
  <si>
    <t>S</t>
  </si>
  <si>
    <t>SSV</t>
  </si>
  <si>
    <t>SV</t>
  </si>
  <si>
    <t>VSV</t>
  </si>
  <si>
    <t>V</t>
  </si>
  <si>
    <t>VJV</t>
  </si>
  <si>
    <t>JV</t>
  </si>
  <si>
    <t>JJV</t>
  </si>
  <si>
    <t>J</t>
  </si>
  <si>
    <t>JJZ</t>
  </si>
  <si>
    <t>JZ</t>
  </si>
  <si>
    <t>ZJZ</t>
  </si>
  <si>
    <t>Z</t>
  </si>
  <si>
    <t>ZSZ</t>
  </si>
  <si>
    <t>SZ</t>
  </si>
  <si>
    <t>SSZ</t>
  </si>
  <si>
    <t>Severoseverovýchod</t>
  </si>
  <si>
    <t>Východoseverovýchod</t>
  </si>
  <si>
    <t>Východ</t>
  </si>
  <si>
    <t>Východojihovýchod</t>
  </si>
  <si>
    <t>Jihovýchod</t>
  </si>
  <si>
    <t>Jihojihovýchod</t>
  </si>
  <si>
    <t>Jih</t>
  </si>
  <si>
    <t>Jihojihozápad</t>
  </si>
  <si>
    <t>Jihozápad</t>
  </si>
  <si>
    <t>Západojihozápad</t>
  </si>
  <si>
    <t>Západ</t>
  </si>
  <si>
    <t>Západoseverozápad</t>
  </si>
  <si>
    <t>Severozápad</t>
  </si>
  <si>
    <t>Severoseverozápad</t>
  </si>
  <si>
    <t>azimut [°]</t>
  </si>
  <si>
    <t>Azimut směny</t>
  </si>
  <si>
    <t>zkratka</t>
  </si>
  <si>
    <t>Výška slunce h [°]</t>
  </si>
  <si>
    <t>a-as [delta°]</t>
  </si>
  <si>
    <t>1. STĚNA - ZADÁNÍ</t>
  </si>
  <si>
    <t>1.souč.:</t>
  </si>
  <si>
    <t>2.souč.:</t>
  </si>
  <si>
    <t>PARAMETRY OKNA</t>
  </si>
  <si>
    <t>1.</t>
  </si>
  <si>
    <t>2.</t>
  </si>
  <si>
    <t>3.</t>
  </si>
  <si>
    <t>Korekce čist. atm. Co</t>
  </si>
  <si>
    <t>2. STĚNA - ZADÁNÍ</t>
  </si>
  <si>
    <t>3. STĚNA - ZADÁNÍ</t>
  </si>
  <si>
    <t>4. STĚNA - ZADÁNÍ</t>
  </si>
  <si>
    <t>5. STĚNA - ZADÁNÍ</t>
  </si>
  <si>
    <t>Sklon okna alfa [°]</t>
  </si>
  <si>
    <t>Šířka okna-skla La [m]</t>
  </si>
  <si>
    <t>Výška okna-skla Lb [m]</t>
  </si>
  <si>
    <t>Hloubka okna d [m]</t>
  </si>
  <si>
    <t>Hloubka okna c [m]</t>
  </si>
  <si>
    <t>Počet oken [-]</t>
  </si>
  <si>
    <t>Přím. z.- prop. skla TD</t>
  </si>
  <si>
    <t>Tepelné zisky - 1.stěna</t>
  </si>
  <si>
    <t>1.stěna</t>
  </si>
  <si>
    <t>2.stěna</t>
  </si>
  <si>
    <t>3.stěna</t>
  </si>
  <si>
    <t>4.stěna</t>
  </si>
  <si>
    <t>5.stěna</t>
  </si>
  <si>
    <t>1. stěna</t>
  </si>
  <si>
    <t>2. stěna</t>
  </si>
  <si>
    <t>3. stěna</t>
  </si>
  <si>
    <t>4. stěna</t>
  </si>
  <si>
    <t>5. stěna</t>
  </si>
  <si>
    <t>6. stěna</t>
  </si>
  <si>
    <t>Šířka rámu okna f1 [m]</t>
  </si>
  <si>
    <t>6.stěna</t>
  </si>
  <si>
    <t>TYP OBLASTI</t>
  </si>
  <si>
    <t xml:space="preserve">Vodorov. vzdálenost slunolam-rám f2 [m] </t>
  </si>
  <si>
    <t>Tepelné zisky - 2.stěna</t>
  </si>
  <si>
    <t xml:space="preserve">Svislá  vzdálenost slunolam-rám g [m] </t>
  </si>
  <si>
    <t>Tepelné zisky - 3.stěna</t>
  </si>
  <si>
    <t>Tepelné zisky - 4.stěna</t>
  </si>
  <si>
    <t>Tepelné zisky - 5.stěna</t>
  </si>
  <si>
    <t>Tepelné zisky - 6.stěna</t>
  </si>
  <si>
    <t>Šířka stínu  e1 [m]</t>
  </si>
  <si>
    <t>6. STĚNA - ZADÁNÍ</t>
  </si>
  <si>
    <t>Výška stínu e2 [m]</t>
  </si>
  <si>
    <t>Šířka okna LA-otvor [m]</t>
  </si>
  <si>
    <t>Výška okna LB-otvor [m]</t>
  </si>
  <si>
    <t>Přím. z.- prop. skla Tp</t>
  </si>
  <si>
    <t>Osluněná plocha okna [m2]</t>
  </si>
  <si>
    <t>Výška osluněné části okna [m]</t>
  </si>
  <si>
    <t>Šířka osluněné části okna [m]</t>
  </si>
  <si>
    <t>Tloušťka stěny [m]</t>
  </si>
  <si>
    <t>Plocha stěny včetně oken [m2]</t>
  </si>
  <si>
    <t>Skutečná plocha stěny bez oken [m2]</t>
  </si>
  <si>
    <t>Součinitel prostupu tepla OKNA  [W/m2.K]</t>
  </si>
  <si>
    <t>Psí=</t>
  </si>
  <si>
    <t>m=</t>
  </si>
  <si>
    <t>Teplota [°C]</t>
  </si>
  <si>
    <t>čas</t>
  </si>
  <si>
    <t>Průběh denní teploty v červenci, te-max=30°C</t>
  </si>
  <si>
    <t>Typ zasklení</t>
  </si>
  <si>
    <t>Typ stínění</t>
  </si>
  <si>
    <t>Návrhová vnitřní teplota pro  chlazení [°C]</t>
  </si>
  <si>
    <t>Součinitel prostupu tepla STĚNY [W/m2.K]</t>
  </si>
  <si>
    <t>Součinitel prostupu tepla  STĚNY [W/m2.K]</t>
  </si>
  <si>
    <t>Tepelné zisky oken RADIACÍ [W]</t>
  </si>
  <si>
    <t>Teplota venkovního vzduchu te [°C]</t>
  </si>
  <si>
    <t>Rovnocenná sluneční teplota tr [°C]</t>
  </si>
  <si>
    <t>Typ/barva povrchu (fasády, střechy,..)</t>
  </si>
  <si>
    <t>Te-d [°C]</t>
  </si>
  <si>
    <t>Povrchy</t>
  </si>
  <si>
    <t>Epsilon [-]</t>
  </si>
  <si>
    <t>Černá matná barva</t>
  </si>
  <si>
    <t>Bílý nátěr</t>
  </si>
  <si>
    <t>Světlý nátěr</t>
  </si>
  <si>
    <t>Světlá barva</t>
  </si>
  <si>
    <t>Střední barva</t>
  </si>
  <si>
    <t>Tmavá barva</t>
  </si>
  <si>
    <t>Červená cihla</t>
  </si>
  <si>
    <t>Pálená střešní krytina</t>
  </si>
  <si>
    <t>Oxidovaný plech</t>
  </si>
  <si>
    <t>Ocel bez úpravy povrchu</t>
  </si>
  <si>
    <t>Hliník lesklý</t>
  </si>
  <si>
    <t>Pozinkovaný plech</t>
  </si>
  <si>
    <t>Celkové tepelné zisky okny [W]</t>
  </si>
  <si>
    <t>trm [°]</t>
  </si>
  <si>
    <t>trm [°C]</t>
  </si>
  <si>
    <t>Posun času [dh]</t>
  </si>
  <si>
    <t>Průměrná rovnocenná teplota trm pro orientaci stěny [°C]</t>
  </si>
  <si>
    <t>Odečet času</t>
  </si>
  <si>
    <t>tr-psí</t>
  </si>
  <si>
    <t>Čas pro tr-psí [h]</t>
  </si>
  <si>
    <t>Tepelné zisky oken KONVEKCÍ [W]</t>
  </si>
  <si>
    <t>Tepelný zisk - LEHKÁ stěna [W]</t>
  </si>
  <si>
    <t>Tepelné zisky - STŘEDNÍ stěna [W]</t>
  </si>
  <si>
    <t>Tepelný zisk - TĚŽKÁ stěna [W]</t>
  </si>
  <si>
    <t>Azimut stěny:</t>
  </si>
  <si>
    <t>Tepelné zisky 1. stěny [W]</t>
  </si>
  <si>
    <t>Výběr tepelného zisku dle typu stěny [W]</t>
  </si>
  <si>
    <t>Zaokr. PSÍ</t>
  </si>
  <si>
    <t>Typ stěny dle tl.</t>
  </si>
  <si>
    <t>Výběr TZ dle typu stěny [W]</t>
  </si>
  <si>
    <t>Tepelné zisky 2. stěny [W]</t>
  </si>
  <si>
    <t>Tepelné zisky 3. stěny [W]</t>
  </si>
  <si>
    <t>Tepelné zisky 4. stěny [W]</t>
  </si>
  <si>
    <t>Tepelné zisky 5. stěny [W]</t>
  </si>
  <si>
    <t xml:space="preserve">Celk. tep. zisk okny radiací [W] </t>
  </si>
  <si>
    <t xml:space="preserve">Celk. tep. zisk okny konvek. [W] </t>
  </si>
  <si>
    <t>Celk. zisky oken rad.+konv. [W]</t>
  </si>
  <si>
    <t>Hodina výpočtu [h]</t>
  </si>
  <si>
    <t xml:space="preserve">Jednoduché sklo obyčejné </t>
  </si>
  <si>
    <t>Dvojité sklo obyčejné</t>
  </si>
  <si>
    <t>Okno se třemi obyčejnými skly</t>
  </si>
  <si>
    <t>Okenní sklo světle zelené</t>
  </si>
  <si>
    <t>Sklo šedé (Ombral)</t>
  </si>
  <si>
    <t>Světlezelené sklo</t>
  </si>
  <si>
    <t>Tmavozelené sklo</t>
  </si>
  <si>
    <t>Odrazové sklo (Reflex)</t>
  </si>
  <si>
    <t>Sklo Determal</t>
  </si>
  <si>
    <t>Sklo Spektrofloat</t>
  </si>
  <si>
    <t>Vnější Determal, vnitřní obyčejné</t>
  </si>
  <si>
    <t>Vnější Spektrofloat, vnitřní obyčejné</t>
  </si>
  <si>
    <t>Zdvojené reflexní sklo Thermopan</t>
  </si>
  <si>
    <t>Vitrasík normal</t>
  </si>
  <si>
    <t>Vitrasík special</t>
  </si>
  <si>
    <t>Barevné vrstvy stříkané světlé</t>
  </si>
  <si>
    <t>Vnější žaluzie, lamely 45°, ven světlé</t>
  </si>
  <si>
    <t>Meziokenní žaluzie, prostor větrán</t>
  </si>
  <si>
    <t>Reflexní fólie tmavá</t>
  </si>
  <si>
    <t>Reflexní fólie světlé</t>
  </si>
  <si>
    <t>Reflexní záclony světlé (vnější reflexní vrstva)</t>
  </si>
  <si>
    <t>Reflexní záclony tmavé (vnější reflexní vrstva)</t>
  </si>
  <si>
    <t>Max. počet osob v prostoru</t>
  </si>
  <si>
    <t>Hodina výpočtu
[h]</t>
  </si>
  <si>
    <t>Profil obsazenosti 
[%]</t>
  </si>
  <si>
    <t>Čas
[h]</t>
  </si>
  <si>
    <t>Produkce citelného tepla na osobu [W]</t>
  </si>
  <si>
    <t>1. VNĚJŠÍ TEPELNÉ ZISKY</t>
  </si>
  <si>
    <t>2. VNITŘNÍ TEPELNÉ ZISKY</t>
  </si>
  <si>
    <t>Zadání osob dle jejich činnosti v prostoru:</t>
  </si>
  <si>
    <t>Max. počet zařízení v provozu:</t>
  </si>
  <si>
    <t>Profil provozu 
[%]</t>
  </si>
  <si>
    <t>Návrhová venkovní teplota pro chlazení [°C]</t>
  </si>
  <si>
    <t>Produkce vodní páry osobou [g/(h.osoba)]</t>
  </si>
  <si>
    <t>Produkce tepla [W/m2]</t>
  </si>
  <si>
    <t>Zadání elektrických/elektronických zařízení:</t>
  </si>
  <si>
    <t>Osvětlení:</t>
  </si>
  <si>
    <t>Aktuální produkce tepla [W]</t>
  </si>
  <si>
    <t>1. typ svítidla:</t>
  </si>
  <si>
    <t>2. typ svítidla:</t>
  </si>
  <si>
    <t>3. typ svítidla:</t>
  </si>
  <si>
    <t>Zadání 1. zařízení:</t>
  </si>
  <si>
    <t>Zadání 2. zařízení:</t>
  </si>
  <si>
    <t>Zadání 3. zařízení:</t>
  </si>
  <si>
    <t>Zadání 1. "typu" osoby:</t>
  </si>
  <si>
    <t>Zadání 2. "typu" osoby:</t>
  </si>
  <si>
    <t>Zadání 3. "typu" osoby:</t>
  </si>
  <si>
    <r>
      <t xml:space="preserve">Aktuální produkce </t>
    </r>
    <r>
      <rPr>
        <b/>
        <sz val="8"/>
        <color theme="1"/>
        <rFont val="Calibri"/>
        <family val="2"/>
        <charset val="238"/>
        <scheme val="minor"/>
      </rPr>
      <t>tepla</t>
    </r>
    <r>
      <rPr>
        <sz val="8"/>
        <color theme="1"/>
        <rFont val="Calibri"/>
        <family val="2"/>
        <charset val="238"/>
        <scheme val="minor"/>
      </rPr>
      <t xml:space="preserve"> [W]</t>
    </r>
  </si>
  <si>
    <r>
      <t xml:space="preserve">Aktuální produkce </t>
    </r>
    <r>
      <rPr>
        <b/>
        <sz val="8"/>
        <color theme="1"/>
        <rFont val="Calibri"/>
        <family val="2"/>
        <charset val="238"/>
        <scheme val="minor"/>
      </rPr>
      <t xml:space="preserve">tepla </t>
    </r>
    <r>
      <rPr>
        <sz val="8"/>
        <color theme="1"/>
        <rFont val="Calibri"/>
        <family val="2"/>
        <charset val="238"/>
        <scheme val="minor"/>
      </rPr>
      <t>[W]</t>
    </r>
  </si>
  <si>
    <r>
      <t xml:space="preserve">Aktuální produkce </t>
    </r>
    <r>
      <rPr>
        <b/>
        <sz val="8"/>
        <color theme="1"/>
        <rFont val="Calibri"/>
        <family val="2"/>
        <charset val="238"/>
        <scheme val="minor"/>
      </rPr>
      <t>páry</t>
    </r>
    <r>
      <rPr>
        <sz val="8"/>
        <color theme="1"/>
        <rFont val="Calibri"/>
        <family val="2"/>
        <charset val="238"/>
        <scheme val="minor"/>
      </rPr>
      <t xml:space="preserve"> [g/h]</t>
    </r>
  </si>
  <si>
    <t>Čas výpočtu
[h]</t>
  </si>
  <si>
    <t>Celková plocha obstarávaná svítidlem [m2]</t>
  </si>
  <si>
    <t>Uvažovaný příkon jednoho zařízení [W]</t>
  </si>
  <si>
    <t>Orientační hodnoty - ideálně použít skutečné hodnoty dle výrobce:</t>
  </si>
  <si>
    <t>Orientační příkony počítačů:</t>
  </si>
  <si>
    <t>Orientační příkony monitorů:</t>
  </si>
  <si>
    <t>Orientační příkony kopírovacích strojů:</t>
  </si>
  <si>
    <t>Orientační příkony laserových tiskáren:</t>
  </si>
  <si>
    <t>Orientační příkony ostatních zařízení:</t>
  </si>
  <si>
    <t>Tepelné zisky od lidí:</t>
  </si>
  <si>
    <t>Celkové tepelné zisky zařízení [W]</t>
  </si>
  <si>
    <t>Zdroj: http://tzb.fsv.cvut.cz/vyucujici/62/tb2a_tepelny-zisk.pdf</t>
  </si>
  <si>
    <t>Uvažovaná produkce tepla a vodních par od lidí</t>
  </si>
  <si>
    <r>
      <t xml:space="preserve">Celkové </t>
    </r>
    <r>
      <rPr>
        <b/>
        <sz val="11"/>
        <color theme="1"/>
        <rFont val="Calibri"/>
        <family val="2"/>
        <charset val="238"/>
        <scheme val="minor"/>
      </rPr>
      <t>tepelné</t>
    </r>
    <r>
      <rPr>
        <sz val="11"/>
        <color theme="1"/>
        <rFont val="Calibri"/>
        <family val="2"/>
        <charset val="238"/>
        <scheme val="minor"/>
      </rPr>
      <t xml:space="preserve"> zisky od lidí [W]</t>
    </r>
  </si>
  <si>
    <r>
      <t xml:space="preserve">Celkové </t>
    </r>
    <r>
      <rPr>
        <b/>
        <sz val="11"/>
        <color theme="1"/>
        <rFont val="Calibri"/>
        <family val="2"/>
        <charset val="238"/>
        <scheme val="minor"/>
      </rPr>
      <t>parní</t>
    </r>
    <r>
      <rPr>
        <sz val="11"/>
        <color theme="1"/>
        <rFont val="Calibri"/>
        <family val="2"/>
        <charset val="238"/>
        <scheme val="minor"/>
      </rPr>
      <t xml:space="preserve"> zisky od lidí [W]</t>
    </r>
  </si>
  <si>
    <t>Tepelná zátěž od pokrmů</t>
  </si>
  <si>
    <t>Celk. tepelné zisky - stěny [W]</t>
  </si>
  <si>
    <t>Celk. tepelné zisky - lidé [W]</t>
  </si>
  <si>
    <t>Tepelná zátěž celkem [W]</t>
  </si>
  <si>
    <t>Počet stolů [ks]</t>
  </si>
  <si>
    <t xml:space="preserve">Max. tepelná zátěž za hodinu [Wh/h] </t>
  </si>
  <si>
    <t>Počet míst k sezení u stolu [ks]</t>
  </si>
  <si>
    <t xml:space="preserve">Max. parní zátěž za hodinu [g/h] </t>
  </si>
  <si>
    <r>
      <t xml:space="preserve">Celkové </t>
    </r>
    <r>
      <rPr>
        <b/>
        <sz val="11"/>
        <color theme="1"/>
        <rFont val="Calibri"/>
        <family val="2"/>
        <charset val="238"/>
        <scheme val="minor"/>
      </rPr>
      <t>tepelné</t>
    </r>
    <r>
      <rPr>
        <sz val="11"/>
        <color theme="1"/>
        <rFont val="Calibri"/>
        <family val="2"/>
        <charset val="238"/>
        <scheme val="minor"/>
      </rPr>
      <t xml:space="preserve"> zisky od jídla [W]</t>
    </r>
  </si>
  <si>
    <r>
      <t xml:space="preserve">Celkové </t>
    </r>
    <r>
      <rPr>
        <b/>
        <sz val="11"/>
        <color theme="1"/>
        <rFont val="Calibri"/>
        <family val="2"/>
        <charset val="238"/>
        <scheme val="minor"/>
      </rPr>
      <t>parní</t>
    </r>
    <r>
      <rPr>
        <sz val="11"/>
        <color theme="1"/>
        <rFont val="Calibri"/>
        <family val="2"/>
        <charset val="238"/>
        <scheme val="minor"/>
      </rPr>
      <t xml:space="preserve"> zisky od jídla [W]</t>
    </r>
  </si>
  <si>
    <t>Tepelné zisky - pokrmy [W]</t>
  </si>
  <si>
    <t>Parní zátěž - lidé [g/h]</t>
  </si>
  <si>
    <t>Parní zátěž - pokrmy [g/h]</t>
  </si>
  <si>
    <t>Parní zátěž celkem [g/h]</t>
  </si>
  <si>
    <t>Celk. tep. zisky - el. zařízení [W]</t>
  </si>
  <si>
    <t>Celk. tep. zisky - osvětlení [W]</t>
  </si>
  <si>
    <t>SUMARIZACE TEPELNÝCH ZISKŮ</t>
  </si>
  <si>
    <t>Sumarizační tabulka tepelných zisků:</t>
  </si>
  <si>
    <r>
      <t>Příkony zařízen</t>
    </r>
    <r>
      <rPr>
        <b/>
        <sz val="18"/>
        <rFont val="Calibri"/>
        <family val="2"/>
        <charset val="238"/>
        <scheme val="minor"/>
      </rPr>
      <t xml:space="preserve">í zde uvedených jsou pouze </t>
    </r>
    <r>
      <rPr>
        <b/>
        <i/>
        <u/>
        <sz val="18"/>
        <rFont val="Calibri"/>
        <family val="2"/>
        <charset val="238"/>
        <scheme val="minor"/>
      </rPr>
      <t>orientační</t>
    </r>
    <r>
      <rPr>
        <b/>
        <i/>
        <sz val="18"/>
        <rFont val="Calibri"/>
        <family val="2"/>
        <charset val="238"/>
        <scheme val="minor"/>
      </rPr>
      <t xml:space="preserve"> - ve výpočtu nutno použít pokud možno co nejpřesnější hodnoty</t>
    </r>
  </si>
  <si>
    <t xml:space="preserve">Počet jídel za hodinu 
na jedno místo u stolu [ks] </t>
  </si>
  <si>
    <t>Ostatní pole se počítají automaticky</t>
  </si>
  <si>
    <t>Druhy zasklení a stínící prostředky</t>
  </si>
  <si>
    <t>Druh zasklení a stínění</t>
  </si>
  <si>
    <t xml:space="preserve">Výpočet pro slunný 22. den vybraného měsíce a 50° severní šířky. </t>
  </si>
  <si>
    <t>Leden</t>
  </si>
  <si>
    <t>Únor</t>
  </si>
  <si>
    <t>Březen</t>
  </si>
  <si>
    <t>Duben</t>
  </si>
  <si>
    <t>Květen</t>
  </si>
  <si>
    <t>Červen</t>
  </si>
  <si>
    <t>Červenec</t>
  </si>
  <si>
    <t>Srpen</t>
  </si>
  <si>
    <t>Září</t>
  </si>
  <si>
    <t>Říjen</t>
  </si>
  <si>
    <t>Listopad</t>
  </si>
  <si>
    <t>Prosinec</t>
  </si>
  <si>
    <t xml:space="preserve">měsíc </t>
  </si>
  <si>
    <t>Te_max [°C]</t>
  </si>
  <si>
    <t>---</t>
  </si>
  <si>
    <t>Pouze tato pole se zadávají</t>
  </si>
  <si>
    <t>Většinou spíše zanedbatelné parametry 1. stěny pro výpočet tepelných zisků:</t>
  </si>
  <si>
    <t>Většinou spíše zanedbatelné parametry 2. stěny pro výpočet tepelných zisků:</t>
  </si>
  <si>
    <t>Většinou spíše zanedbatelné parametry 3. stěny pro výpočet tepelných zisků:</t>
  </si>
  <si>
    <t>Většinou spíše zanedbatelné parametry 4. stěny pro výpočet tepelných zisků:</t>
  </si>
  <si>
    <t>Většinou spíše zanedbatelné parametry 5. stěny pro výpočet tepelných zisků:</t>
  </si>
  <si>
    <t>Většinou spíše zanedbatelné parametry 6. stěny pro výpočet tepelných zisků:</t>
  </si>
  <si>
    <t>Pokrmy - např. pro případ restaurací či jídelen</t>
  </si>
  <si>
    <t>VOLBA PŘÍSLUŠNÉHO MĚSÍCE ROKU</t>
  </si>
  <si>
    <t>Pro měsíc:</t>
  </si>
  <si>
    <t>Zdroj: Protech</t>
  </si>
  <si>
    <t>Dehtová lepenka</t>
  </si>
  <si>
    <r>
      <rPr>
        <sz val="14"/>
        <color theme="1"/>
        <rFont val="Calibri"/>
        <family val="2"/>
        <charset val="238"/>
        <scheme val="minor"/>
      </rPr>
      <t>ε</t>
    </r>
    <r>
      <rPr>
        <sz val="11"/>
        <color theme="1"/>
        <rFont val="Calibri"/>
        <family val="2"/>
        <charset val="238"/>
        <scheme val="minor"/>
      </rPr>
      <t xml:space="preserve"> [-]</t>
    </r>
  </si>
  <si>
    <r>
      <t xml:space="preserve">Poměrná tepelná pohltivost sluneční radiace </t>
    </r>
    <r>
      <rPr>
        <b/>
        <i/>
        <sz val="22"/>
        <rFont val="Calibri"/>
        <family val="2"/>
        <charset val="238"/>
        <scheme val="minor"/>
      </rPr>
      <t>ε</t>
    </r>
    <r>
      <rPr>
        <b/>
        <i/>
        <sz val="18"/>
        <rFont val="Calibri"/>
        <family val="2"/>
        <charset val="238"/>
        <scheme val="minor"/>
      </rPr>
      <t xml:space="preserve"> </t>
    </r>
  </si>
  <si>
    <t>okno(a)</t>
  </si>
  <si>
    <t>Zdroj: Wikipedie</t>
  </si>
  <si>
    <t>Půdorys - logika značení charakteristických rozměrů okna a slunolamu:</t>
  </si>
  <si>
    <t>Řez - logika značení charakteristických rozměrů okna a slunolamu:</t>
  </si>
  <si>
    <t>Když není slunolam, odpovídá vzdálenost "d" či "c" hloubce okna od vnějšího povrchu obvodové stěny!</t>
  </si>
  <si>
    <t>Pozn.: Při kompletaci návrhu zdroje chladu je nutno započítat navíc také tepelnou zátěž při ochlazení přívodního vzduchu, což s sebou nese nejen odvod citelného tepla ale také nutnost odvést latentní teplo při odvlhčení přiváděného venkovního vzduchu popř. odvod vlhkosti na chladiči fancoilu v klimatizovaném prostoru. Někdy je nutno započítat ještě tepelné zisky vzniklé při otevírání dveří. V některých případech lze tepelné zisky snížit o jejich akumulaci do stavebních konstrukcí s určitou tolerancí zvýšení vnitřní teploty.</t>
  </si>
  <si>
    <t>Příklad určení azimutu stěny orientované na jihovýchod, čili azimut 135°. Azimut slunce 163°. Měří se od severu po směru chodu hodinových ručiček.</t>
  </si>
  <si>
    <t>V programu nezadáváte přesný odklon normály stěny (odklon kolmice na stěnu od severu) od severu ve stupních [°], ale přímo světovou stranu. Důvodem je, že spousta lidí se při návrhu nezabývá použitím úhloměru a kvůli tomuto programu si ho nikdo jistě pořizovat nebude :-). Určení směru normály stěny místo přesného úhlu je tedy pro spoustu lidí jednodušší. Vzhledem k tomu, že je možno zadat až 16 směrů normály stěny v rozmezí 22,5°, je k dispozici dostatečný rozsah pro popis orientace stěn.</t>
  </si>
  <si>
    <t>Pozn.:</t>
  </si>
  <si>
    <t>Ing. Petr Michal</t>
  </si>
  <si>
    <r>
      <t xml:space="preserve">PROJEKTUJ TEPELNÁ ČERPADLA, +420 272 191 405; info@protc.cz; </t>
    </r>
    <r>
      <rPr>
        <i/>
        <u/>
        <sz val="11"/>
        <color theme="8"/>
        <rFont val="Calibri"/>
        <family val="2"/>
        <charset val="238"/>
        <scheme val="minor"/>
      </rPr>
      <t>www.projektuj-tepelna-cerpadla.cz</t>
    </r>
  </si>
  <si>
    <t>Verze programu 1.1</t>
  </si>
  <si>
    <t>Návod</t>
  </si>
  <si>
    <t xml:space="preserve">VÝPOČET TEPELNÉ ZÁTĚŽE BUDOVY </t>
  </si>
  <si>
    <r>
      <t xml:space="preserve">Tato pomůcka slouží pro rychlý výpočet tepelné zátěže budovy pro 22. den měsíců března až října a 50° severní šířky. Výpočtové vztahy zde použité převzaty z normy ČSN EN 730548 </t>
    </r>
    <r>
      <rPr>
        <i/>
        <sz val="11"/>
        <color theme="1"/>
        <rFont val="Calibri"/>
        <family val="2"/>
        <charset val="238"/>
        <scheme val="minor"/>
      </rPr>
      <t>Výpočet tepelné zátěže klimatizovaných prostorů.</t>
    </r>
    <r>
      <rPr>
        <sz val="11"/>
        <color theme="1"/>
        <rFont val="Calibri"/>
        <family val="2"/>
        <charset val="238"/>
        <scheme val="minor"/>
      </rPr>
      <t xml:space="preserve">Ruční výpočet je velmi pracný a zdlouhavý, proto vznikla tato pomůcka, jejímž výstupem je list "Výsledky" s grafem průběhu tepelných zisků během dne včetně tabulky s konkrétními hodnotami. Maximální hodnota je hledanou položkou.
Program obsahuje listy "Výpočet_zadání" (pouze zde zadáváte hodnoty pro výpočet), "Výsledky", či listy charakterizující např. doporučené hodnoty tepelné zátěže od lidí, elektrických zařízení, osvětlení nebo pokrmů, abyste měli představu, v jakých rozmezích se může např. příkon jednotlivých prvků vnitřní tepelné zátěže pohybovat.
</t>
    </r>
    <r>
      <rPr>
        <b/>
        <u/>
        <sz val="14"/>
        <color theme="1"/>
        <rFont val="Calibri"/>
        <family val="2"/>
        <charset val="238"/>
        <scheme val="minor"/>
      </rPr>
      <t xml:space="preserve">Vnější tepelné zisky
</t>
    </r>
    <r>
      <rPr>
        <b/>
        <i/>
        <sz val="11"/>
        <color theme="1"/>
        <rFont val="Calibri"/>
        <family val="2"/>
        <charset val="238"/>
        <scheme val="minor"/>
      </rPr>
      <t>a) Zátěž prosklenými plochami (okna, popř. dveře)</t>
    </r>
    <r>
      <rPr>
        <sz val="11"/>
        <color theme="1"/>
        <rFont val="Calibri"/>
        <family val="2"/>
        <charset val="238"/>
        <scheme val="minor"/>
      </rPr>
      <t xml:space="preserve">
Na základě vámi vybraného </t>
    </r>
    <r>
      <rPr>
        <b/>
        <i/>
        <sz val="11"/>
        <color theme="1"/>
        <rFont val="Calibri"/>
        <family val="2"/>
        <charset val="238"/>
        <scheme val="minor"/>
      </rPr>
      <t>měsíce, zvoleného azimutu stěny a charakteristikých parametrů/rozměrů oken či prosklených dveří včetně zvolených stínících prostředků (slunolamy, žaluzie, závěsy, atd.)</t>
    </r>
    <r>
      <rPr>
        <sz val="11"/>
        <color theme="1"/>
        <rFont val="Calibri"/>
        <family val="2"/>
        <charset val="238"/>
        <scheme val="minor"/>
      </rPr>
      <t xml:space="preserve"> program vypočte tepelnou zátěž radiací (přímou i difůzní), která je ve většině případů zcela dominantní složkou tepelné zátěže. Proto jí věnujte u běžně prosklených budov velkou pozornost. Pro zasvěcení doporučujeme list "</t>
    </r>
    <r>
      <rPr>
        <i/>
        <sz val="11"/>
        <color theme="1"/>
        <rFont val="Calibri"/>
        <family val="2"/>
        <charset val="238"/>
        <scheme val="minor"/>
      </rPr>
      <t>Okna; stínění; pohltivost</t>
    </r>
    <r>
      <rPr>
        <sz val="11"/>
        <color theme="1"/>
        <rFont val="Calibri"/>
        <family val="2"/>
        <charset val="238"/>
        <scheme val="minor"/>
      </rPr>
      <t xml:space="preserve">", který vysvětluje logiku rozměrů okna zadávaných na listu "Výpočet_zadání", jako např. hloubka okna, vzdálenost od slunolamu, atd..
Možno v programu zadat 6 stěn různé orientace (až 16 orientací stěny ke světovým stranám) a v každé stěně definovat 3 rozměry oken, přičemž počet oken daného rozměru je v podstatě nekonečný. Čili v jedné steně můžete definovat 3 rozměry oken, kdy okno prvního rozměru je ve stěně např.  4x, okno druhého rozměru 10x a 3. rozměru např. 50x.
Dále můžete vyplnit i součinitel prostupu tepla "U" daného okna pro výpočet tepelných zisků oken prostupem/konvekcí. Tato složka však bývá poměrně malá, ale pro úplnost musí být zařazena.
</t>
    </r>
    <r>
      <rPr>
        <b/>
        <i/>
        <sz val="11"/>
        <color theme="1"/>
        <rFont val="Calibri"/>
        <family val="2"/>
        <charset val="238"/>
        <scheme val="minor"/>
      </rPr>
      <t>b) Zátěž stěnami</t>
    </r>
    <r>
      <rPr>
        <sz val="11"/>
        <color theme="1"/>
        <rFont val="Calibri"/>
        <family val="2"/>
        <charset val="238"/>
        <scheme val="minor"/>
      </rPr>
      <t xml:space="preserve">
Další a většinou zanedbatelnou složkou je tepelná zátěž skrz stěny, pro kterou zadáte ty samé hodnoty co pro tepelnou ztrátu, čili plochu stěny včetně oken (plochu oken později odečte sám program, pokud je zadán rozměr a počet oken), součinitel "U" a zároveň </t>
    </r>
    <r>
      <rPr>
        <b/>
        <i/>
        <sz val="11"/>
        <color theme="1"/>
        <rFont val="Calibri"/>
        <family val="2"/>
        <charset val="238"/>
        <scheme val="minor"/>
      </rPr>
      <t>tloušťku</t>
    </r>
    <r>
      <rPr>
        <sz val="11"/>
        <color theme="1"/>
        <rFont val="Calibri"/>
        <family val="2"/>
        <charset val="238"/>
        <scheme val="minor"/>
      </rPr>
      <t xml:space="preserve"> stěny. Podle zadané tloušťky program vyhodnotí, zda či s jakým časovým posunem se bude uvažovat pro stanovení rovnocenné sluneční teploty, pokud je stěna osluněna.
</t>
    </r>
    <r>
      <rPr>
        <b/>
        <u/>
        <sz val="14"/>
        <color theme="1"/>
        <rFont val="Calibri"/>
        <family val="2"/>
        <charset val="238"/>
        <scheme val="minor"/>
      </rPr>
      <t xml:space="preserve">
Vnitřní tepelné zisky
</t>
    </r>
    <r>
      <rPr>
        <sz val="11"/>
        <color theme="1"/>
        <rFont val="Calibri"/>
        <family val="2"/>
        <charset val="238"/>
        <scheme val="minor"/>
      </rPr>
      <t xml:space="preserve">Vnitřní tepelné zisky jsou extrémně závislé na obsazenosti v prostoru a současnosti provozu jednotlivých zařízení. Jsou tedy velmi individuální a časově proměnné. Proto je tato část zadání často spíše o "přesném počítání s nepřesnými čísly". Lze však vycházet ze zkušeností z podobných objektů/provozů či na základě údajů od provozovatele řešeného objektu. Čím více je budova prosklená, tím menší vliv vnitřní tepelné zisky mají a naopak.
Podstatný vliv na výpočet mají vnitřní zisky hlavně tam, kde je řešený prostor velmi málo prosklený (např. datová centra), kde je velké množství lidí (např. obchodní domy), nebo tam, kde je velké množství odpadního tepla z technologií (průmysl, čokoládovny, atd.). </t>
    </r>
    <r>
      <rPr>
        <b/>
        <i/>
        <sz val="11"/>
        <color theme="1"/>
        <rFont val="Calibri"/>
        <family val="2"/>
        <charset val="238"/>
        <scheme val="minor"/>
      </rPr>
      <t>Pro tyto případy je obsazenost lidmi či současnost provozu zařízení rozhodující a proto je níže umožněno jejich předpokládaný profil zadat v hodinovém kroku.</t>
    </r>
    <r>
      <rPr>
        <sz val="11"/>
        <color theme="1"/>
        <rFont val="Calibri"/>
        <family val="2"/>
        <charset val="238"/>
        <scheme val="minor"/>
      </rPr>
      <t xml:space="preserve">
Osvětlení často nehraje u běžně či velmi prosklených budov roli, protože max. tepelné zisky díky sluneční radiaci vycházejí v době, kdy není potřeba v budově svítit, nebo zcela minimálně.
Ať Vám program dobře slouží!
PTČ</t>
    </r>
  </si>
  <si>
    <t>SUMARIZACE VÝSLEDKŮ TEPELNÉ ZÁTĚŽE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</si>
</sst>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
    <numFmt numFmtId="166" formatCode="[$-F400]h:mm:ss\ AM/PM"/>
  </numFmts>
  <fonts count="46" x14ac:knownFonts="1">
    <font>
      <sz val="11"/>
      <color theme="1"/>
      <name val="Calibri"/>
      <family val="2"/>
      <charset val="238"/>
      <scheme val="minor"/>
    </font>
    <font>
      <b/>
      <sz val="11"/>
      <color theme="1"/>
      <name val="Calibri"/>
      <family val="2"/>
      <charset val="238"/>
      <scheme val="minor"/>
    </font>
    <font>
      <sz val="9"/>
      <color indexed="81"/>
      <name val="Tahoma"/>
      <family val="2"/>
      <charset val="238"/>
    </font>
    <font>
      <sz val="11"/>
      <name val="Calibri"/>
      <family val="2"/>
      <charset val="238"/>
      <scheme val="minor"/>
    </font>
    <font>
      <sz val="11"/>
      <color theme="1"/>
      <name val="Calibri"/>
      <family val="2"/>
      <charset val="238"/>
    </font>
    <font>
      <b/>
      <i/>
      <sz val="11"/>
      <color theme="1"/>
      <name val="Calibri"/>
      <family val="2"/>
      <charset val="238"/>
      <scheme val="minor"/>
    </font>
    <font>
      <sz val="8"/>
      <color theme="1"/>
      <name val="Calibri"/>
      <family val="2"/>
      <charset val="238"/>
      <scheme val="minor"/>
    </font>
    <font>
      <b/>
      <sz val="8"/>
      <color theme="1"/>
      <name val="Calibri"/>
      <family val="2"/>
      <charset val="238"/>
      <scheme val="minor"/>
    </font>
    <font>
      <sz val="8"/>
      <color rgb="FFFF0000"/>
      <name val="Calibri"/>
      <family val="2"/>
      <charset val="238"/>
      <scheme val="minor"/>
    </font>
    <font>
      <b/>
      <sz val="10"/>
      <color theme="1"/>
      <name val="Calibri"/>
      <family val="2"/>
      <charset val="238"/>
      <scheme val="minor"/>
    </font>
    <font>
      <i/>
      <sz val="8"/>
      <color theme="1"/>
      <name val="Calibri"/>
      <family val="2"/>
      <charset val="238"/>
      <scheme val="minor"/>
    </font>
    <font>
      <b/>
      <i/>
      <sz val="10"/>
      <color theme="1"/>
      <name val="Calibri"/>
      <family val="2"/>
      <charset val="238"/>
      <scheme val="minor"/>
    </font>
    <font>
      <sz val="10"/>
      <color theme="1"/>
      <name val="Calibri"/>
      <family val="2"/>
      <charset val="238"/>
      <scheme val="minor"/>
    </font>
    <font>
      <b/>
      <i/>
      <sz val="9"/>
      <color theme="1"/>
      <name val="Calibri"/>
      <family val="2"/>
      <charset val="238"/>
      <scheme val="minor"/>
    </font>
    <font>
      <b/>
      <i/>
      <sz val="8"/>
      <color theme="1"/>
      <name val="Calibri"/>
      <family val="2"/>
      <charset val="238"/>
      <scheme val="minor"/>
    </font>
    <font>
      <b/>
      <sz val="8"/>
      <color rgb="FFFF0000"/>
      <name val="Calibri"/>
      <family val="2"/>
      <charset val="238"/>
      <scheme val="minor"/>
    </font>
    <font>
      <sz val="8"/>
      <name val="Calibri"/>
      <family val="2"/>
      <charset val="238"/>
      <scheme val="minor"/>
    </font>
    <font>
      <b/>
      <sz val="10"/>
      <name val="Calibri"/>
      <family val="2"/>
      <charset val="238"/>
      <scheme val="minor"/>
    </font>
    <font>
      <b/>
      <sz val="14"/>
      <name val="Calibri"/>
      <family val="2"/>
      <charset val="238"/>
      <scheme val="minor"/>
    </font>
    <font>
      <b/>
      <sz val="16"/>
      <name val="Calibri"/>
      <family val="2"/>
      <charset val="238"/>
      <scheme val="minor"/>
    </font>
    <font>
      <b/>
      <sz val="20"/>
      <color rgb="FFFF0000"/>
      <name val="Calibri"/>
      <family val="2"/>
      <charset val="238"/>
      <scheme val="minor"/>
    </font>
    <font>
      <i/>
      <sz val="11"/>
      <name val="Calibri"/>
      <family val="2"/>
      <charset val="238"/>
      <scheme val="minor"/>
    </font>
    <font>
      <b/>
      <sz val="12"/>
      <color theme="1"/>
      <name val="Calibri"/>
      <family val="2"/>
      <charset val="238"/>
      <scheme val="minor"/>
    </font>
    <font>
      <b/>
      <sz val="18"/>
      <color theme="1"/>
      <name val="Calibri"/>
      <family val="2"/>
      <charset val="238"/>
      <scheme val="minor"/>
    </font>
    <font>
      <b/>
      <sz val="36"/>
      <color theme="4" tint="-0.499984740745262"/>
      <name val="Calibri"/>
      <family val="2"/>
      <charset val="238"/>
      <scheme val="minor"/>
    </font>
    <font>
      <i/>
      <sz val="9"/>
      <name val="Calibri"/>
      <family val="2"/>
      <charset val="238"/>
      <scheme val="minor"/>
    </font>
    <font>
      <b/>
      <i/>
      <sz val="16"/>
      <color theme="1"/>
      <name val="Calibri"/>
      <family val="2"/>
      <charset val="238"/>
      <scheme val="minor"/>
    </font>
    <font>
      <b/>
      <sz val="9"/>
      <name val="Calibri"/>
      <family val="2"/>
      <charset val="238"/>
      <scheme val="minor"/>
    </font>
    <font>
      <b/>
      <u/>
      <sz val="36"/>
      <color theme="4" tint="-0.499984740745262"/>
      <name val="Calibri"/>
      <family val="2"/>
      <charset val="238"/>
      <scheme val="minor"/>
    </font>
    <font>
      <b/>
      <sz val="18"/>
      <name val="Calibri"/>
      <family val="2"/>
      <charset val="238"/>
      <scheme val="minor"/>
    </font>
    <font>
      <b/>
      <i/>
      <u/>
      <sz val="18"/>
      <name val="Calibri"/>
      <family val="2"/>
      <charset val="238"/>
      <scheme val="minor"/>
    </font>
    <font>
      <b/>
      <i/>
      <sz val="18"/>
      <name val="Calibri"/>
      <family val="2"/>
      <charset val="238"/>
      <scheme val="minor"/>
    </font>
    <font>
      <b/>
      <sz val="11"/>
      <color rgb="FFFF0000"/>
      <name val="Calibri"/>
      <family val="2"/>
      <charset val="238"/>
      <scheme val="minor"/>
    </font>
    <font>
      <u/>
      <sz val="28"/>
      <color theme="4" tint="-0.249977111117893"/>
      <name val="Calibri"/>
      <family val="2"/>
      <charset val="238"/>
      <scheme val="minor"/>
    </font>
    <font>
      <u/>
      <sz val="11"/>
      <color theme="4" tint="-0.249977111117893"/>
      <name val="Calibri"/>
      <family val="2"/>
      <charset val="238"/>
      <scheme val="minor"/>
    </font>
    <font>
      <b/>
      <i/>
      <u/>
      <sz val="36"/>
      <color theme="4" tint="-0.499984740745262"/>
      <name val="Calibri"/>
      <family val="2"/>
      <charset val="238"/>
      <scheme val="minor"/>
    </font>
    <font>
      <b/>
      <i/>
      <sz val="16"/>
      <color theme="4" tint="-0.499984740745262"/>
      <name val="Calibri"/>
      <family val="2"/>
      <charset val="238"/>
      <scheme val="minor"/>
    </font>
    <font>
      <sz val="14"/>
      <color theme="1"/>
      <name val="Calibri"/>
      <family val="2"/>
      <charset val="238"/>
      <scheme val="minor"/>
    </font>
    <font>
      <b/>
      <i/>
      <sz val="16"/>
      <color rgb="FFFF0000"/>
      <name val="Calibri"/>
      <family val="2"/>
      <charset val="238"/>
      <scheme val="minor"/>
    </font>
    <font>
      <b/>
      <i/>
      <sz val="22"/>
      <name val="Calibri"/>
      <family val="2"/>
      <charset val="238"/>
      <scheme val="minor"/>
    </font>
    <font>
      <i/>
      <sz val="11"/>
      <color theme="1"/>
      <name val="Calibri"/>
      <family val="2"/>
      <charset val="238"/>
      <scheme val="minor"/>
    </font>
    <font>
      <b/>
      <sz val="16"/>
      <color rgb="FFFF0000"/>
      <name val="Calibri"/>
      <family val="2"/>
      <charset val="238"/>
      <scheme val="minor"/>
    </font>
    <font>
      <i/>
      <u/>
      <sz val="11"/>
      <color theme="8"/>
      <name val="Calibri"/>
      <family val="2"/>
      <charset val="238"/>
      <scheme val="minor"/>
    </font>
    <font>
      <b/>
      <u/>
      <sz val="14"/>
      <color theme="1"/>
      <name val="Calibri"/>
      <family val="2"/>
      <charset val="238"/>
      <scheme val="minor"/>
    </font>
    <font>
      <b/>
      <u/>
      <sz val="20"/>
      <color theme="4" tint="-0.249977111117893"/>
      <name val="Calibri"/>
      <family val="2"/>
      <charset val="238"/>
      <scheme val="minor"/>
    </font>
    <font>
      <sz val="8"/>
      <color rgb="FF000000"/>
      <name val="Tahoma"/>
      <family val="2"/>
      <charset val="238"/>
    </font>
  </fonts>
  <fills count="24">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rgb="FF92D05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00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6" tint="0.79998168889431442"/>
        <bgColor indexed="64"/>
      </patternFill>
    </fill>
  </fills>
  <borders count="58">
    <border>
      <left/>
      <right/>
      <top/>
      <bottom/>
      <diagonal/>
    </border>
    <border>
      <left style="thin">
        <color auto="1"/>
      </left>
      <right style="thin">
        <color auto="1"/>
      </right>
      <top style="thin">
        <color auto="1"/>
      </top>
      <bottom style="thin">
        <color auto="1"/>
      </bottom>
      <diagonal/>
    </border>
    <border>
      <left style="thick">
        <color auto="1"/>
      </left>
      <right style="thick">
        <color auto="1"/>
      </right>
      <top style="thick">
        <color auto="1"/>
      </top>
      <bottom style="thick">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
      <left style="thick">
        <color auto="1"/>
      </left>
      <right style="thick">
        <color auto="1"/>
      </right>
      <top/>
      <bottom style="thin">
        <color auto="1"/>
      </bottom>
      <diagonal/>
    </border>
    <border>
      <left/>
      <right style="thick">
        <color auto="1"/>
      </right>
      <top/>
      <bottom style="thin">
        <color auto="1"/>
      </bottom>
      <diagonal/>
    </border>
    <border>
      <left/>
      <right style="thick">
        <color auto="1"/>
      </right>
      <top style="thin">
        <color auto="1"/>
      </top>
      <bottom style="thin">
        <color auto="1"/>
      </bottom>
      <diagonal/>
    </border>
    <border>
      <left/>
      <right style="thick">
        <color auto="1"/>
      </right>
      <top style="thin">
        <color auto="1"/>
      </top>
      <bottom style="thick">
        <color auto="1"/>
      </bottom>
      <diagonal/>
    </border>
    <border>
      <left style="thick">
        <color auto="1"/>
      </left>
      <right style="thick">
        <color auto="1"/>
      </right>
      <top style="thick">
        <color auto="1"/>
      </top>
      <bottom style="thin">
        <color auto="1"/>
      </bottom>
      <diagonal/>
    </border>
    <border>
      <left/>
      <right/>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style="thin">
        <color auto="1"/>
      </right>
      <top style="thin">
        <color auto="1"/>
      </top>
      <bottom style="thick">
        <color auto="1"/>
      </bottom>
      <diagonal/>
    </border>
    <border>
      <left style="thick">
        <color auto="1"/>
      </left>
      <right/>
      <top/>
      <bottom/>
      <diagonal/>
    </border>
    <border>
      <left/>
      <right style="thin">
        <color auto="1"/>
      </right>
      <top/>
      <bottom style="thin">
        <color auto="1"/>
      </bottom>
      <diagonal/>
    </border>
    <border>
      <left style="thick">
        <color auto="1"/>
      </left>
      <right style="thick">
        <color auto="1"/>
      </right>
      <top/>
      <bottom style="thick">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ck">
        <color auto="1"/>
      </left>
      <right style="thick">
        <color auto="1"/>
      </right>
      <top/>
      <bottom/>
      <diagonal/>
    </border>
    <border>
      <left style="thick">
        <color auto="1"/>
      </left>
      <right style="thick">
        <color auto="1"/>
      </right>
      <top style="thick">
        <color auto="1"/>
      </top>
      <bottom/>
      <diagonal/>
    </border>
    <border>
      <left style="thin">
        <color auto="1"/>
      </left>
      <right style="thick">
        <color auto="1"/>
      </right>
      <top/>
      <bottom style="thin">
        <color auto="1"/>
      </bottom>
      <diagonal/>
    </border>
    <border>
      <left style="thin">
        <color auto="1"/>
      </left>
      <right/>
      <top/>
      <bottom style="thin">
        <color auto="1"/>
      </bottom>
      <diagonal/>
    </border>
    <border>
      <left style="thick">
        <color auto="1"/>
      </left>
      <right style="thin">
        <color auto="1"/>
      </right>
      <top style="thick">
        <color auto="1"/>
      </top>
      <bottom style="thin">
        <color auto="1"/>
      </bottom>
      <diagonal/>
    </border>
    <border>
      <left style="thick">
        <color auto="1"/>
      </left>
      <right/>
      <top style="thick">
        <color auto="1"/>
      </top>
      <bottom style="thin">
        <color auto="1"/>
      </bottom>
      <diagonal/>
    </border>
    <border>
      <left/>
      <right/>
      <top style="thick">
        <color auto="1"/>
      </top>
      <bottom style="thin">
        <color auto="1"/>
      </bottom>
      <diagonal/>
    </border>
    <border>
      <left style="thick">
        <color auto="1"/>
      </left>
      <right/>
      <top style="thin">
        <color auto="1"/>
      </top>
      <bottom style="thin">
        <color auto="1"/>
      </bottom>
      <diagonal/>
    </border>
    <border>
      <left/>
      <right/>
      <top style="thin">
        <color auto="1"/>
      </top>
      <bottom style="thin">
        <color auto="1"/>
      </bottom>
      <diagonal/>
    </border>
    <border>
      <left/>
      <right style="thick">
        <color auto="1"/>
      </right>
      <top style="thick">
        <color auto="1"/>
      </top>
      <bottom style="thin">
        <color auto="1"/>
      </bottom>
      <diagonal/>
    </border>
    <border>
      <left style="thick">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diagonal/>
    </border>
    <border>
      <left style="thick">
        <color auto="1"/>
      </left>
      <right style="thick">
        <color auto="1"/>
      </right>
      <top style="thin">
        <color auto="1"/>
      </top>
      <bottom/>
      <diagonal/>
    </border>
    <border>
      <left style="thin">
        <color auto="1"/>
      </left>
      <right style="thick">
        <color auto="1"/>
      </right>
      <top style="thin">
        <color auto="1"/>
      </top>
      <bottom/>
      <diagonal/>
    </border>
    <border>
      <left style="thick">
        <color auto="1"/>
      </left>
      <right/>
      <top style="thin">
        <color auto="1"/>
      </top>
      <bottom/>
      <diagonal/>
    </border>
    <border>
      <left/>
      <right/>
      <top style="thin">
        <color auto="1"/>
      </top>
      <bottom/>
      <diagonal/>
    </border>
    <border>
      <left/>
      <right style="thick">
        <color auto="1"/>
      </right>
      <top style="thin">
        <color auto="1"/>
      </top>
      <bottom/>
      <diagonal/>
    </border>
    <border>
      <left style="thin">
        <color auto="1"/>
      </left>
      <right style="thin">
        <color auto="1"/>
      </right>
      <top/>
      <bottom/>
      <diagonal/>
    </border>
    <border>
      <left style="thick">
        <color auto="1"/>
      </left>
      <right/>
      <top/>
      <bottom style="thick">
        <color auto="1"/>
      </bottom>
      <diagonal/>
    </border>
    <border>
      <left/>
      <right style="thick">
        <color auto="1"/>
      </right>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auto="1"/>
      </left>
      <right style="thin">
        <color auto="1"/>
      </right>
      <top style="thin">
        <color auto="1"/>
      </top>
      <bottom style="thick">
        <color auto="1"/>
      </bottom>
      <diagonal/>
    </border>
    <border>
      <left style="thick">
        <color auto="1"/>
      </left>
      <right/>
      <top style="thin">
        <color auto="1"/>
      </top>
      <bottom style="thick">
        <color auto="1"/>
      </bottom>
      <diagonal/>
    </border>
    <border>
      <left style="thick">
        <color auto="1"/>
      </left>
      <right style="thin">
        <color auto="1"/>
      </right>
      <top/>
      <bottom style="thin">
        <color auto="1"/>
      </bottom>
      <diagonal/>
    </border>
    <border>
      <left style="thin">
        <color auto="1"/>
      </left>
      <right/>
      <top/>
      <bottom/>
      <diagonal/>
    </border>
    <border>
      <left/>
      <right style="thin">
        <color auto="1"/>
      </right>
      <top style="thin">
        <color auto="1"/>
      </top>
      <bottom style="thick">
        <color auto="1"/>
      </bottom>
      <diagonal/>
    </border>
  </borders>
  <cellStyleXfs count="1">
    <xf numFmtId="0" fontId="0" fillId="0" borderId="0"/>
  </cellStyleXfs>
  <cellXfs count="585">
    <xf numFmtId="0" fontId="0" fillId="0" borderId="0" xfId="0"/>
    <xf numFmtId="0" fontId="0" fillId="0" borderId="0" xfId="0" applyFill="1"/>
    <xf numFmtId="0" fontId="1" fillId="0" borderId="0" xfId="0" applyFont="1"/>
    <xf numFmtId="0" fontId="1" fillId="0" borderId="1" xfId="0" applyFont="1" applyBorder="1"/>
    <xf numFmtId="0" fontId="0" fillId="0" borderId="1" xfId="0" applyBorder="1"/>
    <xf numFmtId="0" fontId="0" fillId="0" borderId="1" xfId="0" applyBorder="1" applyAlignment="1">
      <alignment horizontal="right"/>
    </xf>
    <xf numFmtId="0" fontId="0" fillId="0" borderId="1" xfId="0" applyBorder="1" applyAlignment="1">
      <alignment horizontal="center"/>
    </xf>
    <xf numFmtId="0" fontId="1" fillId="0" borderId="1" xfId="0" applyFont="1" applyBorder="1" applyAlignment="1">
      <alignment horizontal="center"/>
    </xf>
    <xf numFmtId="0" fontId="0" fillId="0" borderId="1" xfId="0" applyBorder="1" applyAlignment="1">
      <alignment horizontal="center" vertical="center"/>
    </xf>
    <xf numFmtId="0" fontId="0" fillId="0" borderId="1" xfId="0" applyBorder="1" applyAlignment="1">
      <alignment horizontal="left"/>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3" xfId="0" applyBorder="1"/>
    <xf numFmtId="0" fontId="0" fillId="0" borderId="4" xfId="0" applyBorder="1"/>
    <xf numFmtId="0" fontId="0" fillId="0" borderId="5" xfId="0" applyBorder="1"/>
    <xf numFmtId="0" fontId="0" fillId="0" borderId="2" xfId="0" applyBorder="1" applyAlignment="1">
      <alignment horizontal="center"/>
    </xf>
    <xf numFmtId="0" fontId="0" fillId="0" borderId="0" xfId="0"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0" fillId="3" borderId="8" xfId="0" applyFill="1" applyBorder="1" applyAlignment="1">
      <alignment horizontal="center"/>
    </xf>
    <xf numFmtId="0" fontId="0" fillId="3" borderId="5" xfId="0" applyFill="1" applyBorder="1" applyAlignment="1">
      <alignment horizontal="center"/>
    </xf>
    <xf numFmtId="0" fontId="0" fillId="3" borderId="3" xfId="0" applyFill="1" applyBorder="1" applyAlignment="1">
      <alignment horizontal="center"/>
    </xf>
    <xf numFmtId="0" fontId="0" fillId="3" borderId="4" xfId="0" applyFill="1" applyBorder="1" applyAlignment="1">
      <alignment horizontal="center"/>
    </xf>
    <xf numFmtId="0" fontId="5" fillId="0" borderId="0" xfId="0" applyFont="1" applyAlignment="1"/>
    <xf numFmtId="0" fontId="4" fillId="0" borderId="2" xfId="0" applyFont="1" applyBorder="1" applyAlignment="1">
      <alignment horizontal="center"/>
    </xf>
    <xf numFmtId="0" fontId="0" fillId="2" borderId="5"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0" borderId="5" xfId="0" applyFill="1" applyBorder="1" applyAlignment="1">
      <alignment horizontal="center"/>
    </xf>
    <xf numFmtId="0" fontId="0" fillId="0" borderId="3" xfId="0" applyFill="1" applyBorder="1" applyAlignment="1">
      <alignment horizontal="center"/>
    </xf>
    <xf numFmtId="0" fontId="0" fillId="0" borderId="4" xfId="0" applyFill="1" applyBorder="1" applyAlignment="1">
      <alignment horizontal="center"/>
    </xf>
    <xf numFmtId="0" fontId="4" fillId="3" borderId="2" xfId="0" applyFont="1" applyFill="1" applyBorder="1" applyAlignment="1">
      <alignment horizontal="center"/>
    </xf>
    <xf numFmtId="0" fontId="5" fillId="0" borderId="1" xfId="0" applyFont="1" applyBorder="1"/>
    <xf numFmtId="0" fontId="0" fillId="0" borderId="0" xfId="0" applyFill="1" applyBorder="1"/>
    <xf numFmtId="0" fontId="1" fillId="4" borderId="1" xfId="0" applyFont="1" applyFill="1" applyBorder="1" applyAlignment="1">
      <alignment horizontal="center"/>
    </xf>
    <xf numFmtId="0" fontId="0" fillId="4" borderId="1" xfId="0" applyFill="1" applyBorder="1"/>
    <xf numFmtId="0" fontId="1" fillId="5" borderId="1" xfId="0" applyFont="1" applyFill="1" applyBorder="1" applyAlignment="1">
      <alignment horizontal="center"/>
    </xf>
    <xf numFmtId="0" fontId="0" fillId="5" borderId="1" xfId="0" applyFill="1" applyBorder="1"/>
    <xf numFmtId="0" fontId="1" fillId="6" borderId="1" xfId="0" applyFont="1" applyFill="1" applyBorder="1" applyAlignment="1">
      <alignment horizontal="center"/>
    </xf>
    <xf numFmtId="0" fontId="0" fillId="6" borderId="1" xfId="0" applyFill="1" applyBorder="1"/>
    <xf numFmtId="0" fontId="1" fillId="7" borderId="1" xfId="0" applyFont="1" applyFill="1" applyBorder="1" applyAlignment="1">
      <alignment horizontal="center"/>
    </xf>
    <xf numFmtId="0" fontId="0" fillId="7" borderId="1" xfId="0" applyFill="1" applyBorder="1"/>
    <xf numFmtId="0" fontId="1" fillId="8" borderId="1" xfId="0" applyFont="1" applyFill="1" applyBorder="1" applyAlignment="1">
      <alignment horizontal="center"/>
    </xf>
    <xf numFmtId="0" fontId="0" fillId="8" borderId="1" xfId="0" applyFill="1" applyBorder="1"/>
    <xf numFmtId="0" fontId="1" fillId="9" borderId="1" xfId="0" applyFont="1" applyFill="1" applyBorder="1" applyAlignment="1">
      <alignment horizontal="center"/>
    </xf>
    <xf numFmtId="0" fontId="1" fillId="2" borderId="12" xfId="0" applyFont="1" applyFill="1" applyBorder="1" applyAlignment="1">
      <alignment horizontal="center"/>
    </xf>
    <xf numFmtId="0" fontId="0" fillId="5" borderId="1" xfId="0" applyFill="1" applyBorder="1" applyAlignment="1">
      <alignment horizontal="center"/>
    </xf>
    <xf numFmtId="0" fontId="0" fillId="4" borderId="1" xfId="0" applyFill="1" applyBorder="1" applyAlignment="1">
      <alignment horizontal="center"/>
    </xf>
    <xf numFmtId="0" fontId="0" fillId="7" borderId="1" xfId="0" applyFill="1" applyBorder="1" applyAlignment="1">
      <alignment horizontal="center"/>
    </xf>
    <xf numFmtId="0" fontId="0" fillId="8" borderId="1" xfId="0" applyFill="1" applyBorder="1" applyAlignment="1">
      <alignment horizontal="center"/>
    </xf>
    <xf numFmtId="0" fontId="0" fillId="6" borderId="1" xfId="0" applyFill="1" applyBorder="1" applyAlignment="1">
      <alignment horizontal="center"/>
    </xf>
    <xf numFmtId="0" fontId="1" fillId="0" borderId="2" xfId="0" applyFont="1" applyBorder="1" applyAlignment="1">
      <alignment horizontal="center"/>
    </xf>
    <xf numFmtId="0" fontId="1" fillId="0" borderId="2" xfId="0" applyFont="1" applyFill="1" applyBorder="1" applyAlignment="1">
      <alignment horizontal="center"/>
    </xf>
    <xf numFmtId="0" fontId="6" fillId="0" borderId="0" xfId="0" applyFont="1" applyAlignment="1">
      <alignment vertical="center"/>
    </xf>
    <xf numFmtId="0" fontId="6" fillId="0" borderId="0" xfId="0" applyFont="1" applyFill="1" applyBorder="1" applyAlignment="1">
      <alignment horizontal="center" vertical="center"/>
    </xf>
    <xf numFmtId="0" fontId="6" fillId="0" borderId="0" xfId="0" applyFont="1" applyFill="1" applyAlignment="1">
      <alignment vertical="center"/>
    </xf>
    <xf numFmtId="0" fontId="6" fillId="0" borderId="0" xfId="0" applyFont="1" applyFill="1" applyBorder="1" applyAlignment="1">
      <alignment vertical="center"/>
    </xf>
    <xf numFmtId="0" fontId="6" fillId="0" borderId="23" xfId="0" applyFont="1" applyFill="1" applyBorder="1" applyAlignment="1">
      <alignment vertical="center"/>
    </xf>
    <xf numFmtId="0" fontId="6" fillId="0" borderId="10" xfId="0" applyFont="1" applyBorder="1" applyAlignment="1">
      <alignment vertical="center"/>
    </xf>
    <xf numFmtId="0" fontId="6" fillId="0" borderId="10" xfId="0" applyFont="1" applyFill="1" applyBorder="1" applyAlignment="1">
      <alignment vertical="center"/>
    </xf>
    <xf numFmtId="0" fontId="0" fillId="9" borderId="1" xfId="0" applyFill="1" applyBorder="1" applyAlignment="1">
      <alignment horizontal="center"/>
    </xf>
    <xf numFmtId="0" fontId="8" fillId="0" borderId="0" xfId="0" applyFont="1" applyFill="1" applyBorder="1" applyAlignment="1">
      <alignment vertical="center"/>
    </xf>
    <xf numFmtId="0" fontId="8" fillId="0" borderId="0" xfId="0" applyFont="1" applyFill="1" applyBorder="1" applyAlignment="1">
      <alignment horizontal="left" vertical="center"/>
    </xf>
    <xf numFmtId="0" fontId="8" fillId="0" borderId="0" xfId="0" applyFont="1" applyFill="1" applyBorder="1" applyAlignment="1">
      <alignment horizontal="center" vertical="center"/>
    </xf>
    <xf numFmtId="0" fontId="1" fillId="4" borderId="11" xfId="0" applyFont="1" applyFill="1" applyBorder="1" applyAlignment="1"/>
    <xf numFmtId="0" fontId="1" fillId="4" borderId="13" xfId="0" applyFont="1" applyFill="1" applyBorder="1" applyAlignment="1"/>
    <xf numFmtId="0" fontId="0" fillId="4" borderId="18" xfId="0" applyFill="1" applyBorder="1" applyAlignment="1">
      <alignment horizontal="right"/>
    </xf>
    <xf numFmtId="0" fontId="3" fillId="4" borderId="1" xfId="0" applyFont="1" applyFill="1" applyBorder="1" applyAlignment="1">
      <alignment horizontal="center"/>
    </xf>
    <xf numFmtId="0" fontId="0" fillId="4" borderId="1" xfId="0" applyFill="1" applyBorder="1" applyAlignment="1">
      <alignment horizontal="right"/>
    </xf>
    <xf numFmtId="164" fontId="0" fillId="4" borderId="1" xfId="0" applyNumberFormat="1" applyFill="1" applyBorder="1" applyAlignment="1">
      <alignment horizontal="center"/>
    </xf>
    <xf numFmtId="164" fontId="3" fillId="4" borderId="1" xfId="0" applyNumberFormat="1" applyFont="1" applyFill="1" applyBorder="1" applyAlignment="1">
      <alignment horizontal="center"/>
    </xf>
    <xf numFmtId="165" fontId="0" fillId="4" borderId="1" xfId="0" applyNumberFormat="1" applyFill="1" applyBorder="1" applyAlignment="1">
      <alignment horizontal="center"/>
    </xf>
    <xf numFmtId="2" fontId="0" fillId="4" borderId="17" xfId="0" applyNumberFormat="1" applyFill="1" applyBorder="1" applyAlignment="1">
      <alignment horizontal="center"/>
    </xf>
    <xf numFmtId="0" fontId="1" fillId="4" borderId="2" xfId="0" applyFont="1" applyFill="1" applyBorder="1" applyAlignment="1">
      <alignment horizontal="center"/>
    </xf>
    <xf numFmtId="1" fontId="1" fillId="4" borderId="2" xfId="0" applyNumberFormat="1" applyFont="1" applyFill="1" applyBorder="1" applyAlignment="1">
      <alignment horizontal="center"/>
    </xf>
    <xf numFmtId="0" fontId="0" fillId="9" borderId="18" xfId="0" applyFill="1" applyBorder="1" applyAlignment="1">
      <alignment horizontal="right"/>
    </xf>
    <xf numFmtId="0" fontId="0" fillId="9" borderId="18" xfId="0" applyFill="1" applyBorder="1" applyAlignment="1">
      <alignment horizontal="center"/>
    </xf>
    <xf numFmtId="0" fontId="3" fillId="9" borderId="1" xfId="0" applyFont="1" applyFill="1" applyBorder="1" applyAlignment="1">
      <alignment horizontal="center"/>
    </xf>
    <xf numFmtId="0" fontId="0" fillId="9" borderId="1" xfId="0" applyFill="1" applyBorder="1" applyAlignment="1">
      <alignment horizontal="right"/>
    </xf>
    <xf numFmtId="164" fontId="0" fillId="9" borderId="1" xfId="0" applyNumberFormat="1" applyFill="1" applyBorder="1" applyAlignment="1">
      <alignment horizontal="center"/>
    </xf>
    <xf numFmtId="164" fontId="3" fillId="9" borderId="1" xfId="0" applyNumberFormat="1" applyFont="1" applyFill="1" applyBorder="1" applyAlignment="1">
      <alignment horizontal="center"/>
    </xf>
    <xf numFmtId="165" fontId="0" fillId="9" borderId="1" xfId="0" applyNumberFormat="1" applyFill="1" applyBorder="1" applyAlignment="1">
      <alignment horizontal="center"/>
    </xf>
    <xf numFmtId="2" fontId="0" fillId="9" borderId="17" xfId="0" applyNumberFormat="1" applyFill="1" applyBorder="1" applyAlignment="1">
      <alignment horizontal="center"/>
    </xf>
    <xf numFmtId="0" fontId="1" fillId="9" borderId="2" xfId="0" applyFont="1" applyFill="1" applyBorder="1" applyAlignment="1">
      <alignment horizontal="center"/>
    </xf>
    <xf numFmtId="1" fontId="1" fillId="9" borderId="2" xfId="0" applyNumberFormat="1" applyFont="1" applyFill="1" applyBorder="1" applyAlignment="1">
      <alignment horizontal="center"/>
    </xf>
    <xf numFmtId="0" fontId="1" fillId="9" borderId="13" xfId="0" applyFont="1" applyFill="1" applyBorder="1" applyAlignment="1"/>
    <xf numFmtId="0" fontId="1" fillId="9" borderId="11" xfId="0" applyFont="1" applyFill="1" applyBorder="1" applyAlignment="1"/>
    <xf numFmtId="165" fontId="0" fillId="9" borderId="17" xfId="0" applyNumberFormat="1" applyFill="1" applyBorder="1" applyAlignment="1">
      <alignment horizontal="center"/>
    </xf>
    <xf numFmtId="0" fontId="0" fillId="9" borderId="1" xfId="0" applyFill="1" applyBorder="1"/>
    <xf numFmtId="0" fontId="8" fillId="0" borderId="0" xfId="0" applyFont="1" applyFill="1" applyBorder="1" applyAlignment="1">
      <alignment horizontal="right" vertical="center"/>
    </xf>
    <xf numFmtId="166" fontId="0" fillId="0" borderId="0" xfId="0" applyNumberFormat="1"/>
    <xf numFmtId="0" fontId="0" fillId="0" borderId="9" xfId="0" applyBorder="1" applyAlignment="1">
      <alignment horizontal="center"/>
    </xf>
    <xf numFmtId="0" fontId="0" fillId="0" borderId="11" xfId="0" applyBorder="1" applyAlignment="1">
      <alignment horizontal="center"/>
    </xf>
    <xf numFmtId="0" fontId="5" fillId="0" borderId="0" xfId="0" applyFont="1"/>
    <xf numFmtId="0" fontId="6" fillId="4" borderId="9" xfId="0" applyFont="1" applyFill="1" applyBorder="1" applyAlignment="1">
      <alignment horizontal="right" vertical="center"/>
    </xf>
    <xf numFmtId="0" fontId="6" fillId="4" borderId="3" xfId="0" applyFont="1" applyFill="1" applyBorder="1" applyAlignment="1">
      <alignment horizontal="right" vertical="center"/>
    </xf>
    <xf numFmtId="0" fontId="6" fillId="4" borderId="41" xfId="0" applyFont="1" applyFill="1" applyBorder="1" applyAlignment="1">
      <alignment horizontal="right" vertical="center"/>
    </xf>
    <xf numFmtId="0" fontId="9" fillId="4" borderId="2" xfId="0" applyFont="1" applyFill="1" applyBorder="1" applyAlignment="1">
      <alignment vertical="center"/>
    </xf>
    <xf numFmtId="0" fontId="10" fillId="4" borderId="9" xfId="0" applyFont="1" applyFill="1" applyBorder="1" applyAlignment="1">
      <alignment horizontal="right" vertical="center"/>
    </xf>
    <xf numFmtId="0" fontId="10" fillId="4" borderId="3" xfId="0" applyFont="1" applyFill="1" applyBorder="1" applyAlignment="1">
      <alignment horizontal="right" vertical="center"/>
    </xf>
    <xf numFmtId="0" fontId="10" fillId="4" borderId="4" xfId="0" applyFont="1" applyFill="1" applyBorder="1" applyAlignment="1">
      <alignment horizontal="right" vertical="center"/>
    </xf>
    <xf numFmtId="0" fontId="10" fillId="4" borderId="41" xfId="0" applyFont="1" applyFill="1" applyBorder="1" applyAlignment="1">
      <alignment horizontal="right" vertical="center"/>
    </xf>
    <xf numFmtId="0" fontId="0" fillId="14" borderId="2" xfId="0" applyFill="1" applyBorder="1" applyAlignment="1">
      <alignment horizontal="center"/>
    </xf>
    <xf numFmtId="0" fontId="0" fillId="14" borderId="6" xfId="0" applyFill="1" applyBorder="1" applyAlignment="1">
      <alignment horizontal="center"/>
    </xf>
    <xf numFmtId="0" fontId="0" fillId="14" borderId="7" xfId="0" applyFill="1" applyBorder="1" applyAlignment="1">
      <alignment horizontal="center"/>
    </xf>
    <xf numFmtId="0" fontId="0" fillId="14" borderId="8" xfId="0" applyFill="1" applyBorder="1" applyAlignment="1">
      <alignment horizontal="center"/>
    </xf>
    <xf numFmtId="0" fontId="1" fillId="16" borderId="2" xfId="0" applyFont="1" applyFill="1" applyBorder="1" applyAlignment="1">
      <alignment horizontal="center"/>
    </xf>
    <xf numFmtId="0" fontId="1" fillId="0" borderId="0" xfId="0" applyFont="1" applyFill="1" applyBorder="1" applyAlignment="1">
      <alignment horizontal="center"/>
    </xf>
    <xf numFmtId="164" fontId="0" fillId="0" borderId="0" xfId="0" applyNumberFormat="1" applyFont="1" applyFill="1" applyBorder="1" applyAlignment="1">
      <alignment horizontal="center"/>
    </xf>
    <xf numFmtId="0" fontId="0" fillId="0" borderId="18" xfId="0" applyBorder="1" applyAlignment="1">
      <alignment horizontal="center"/>
    </xf>
    <xf numFmtId="0" fontId="1" fillId="0" borderId="1" xfId="0" applyFont="1" applyBorder="1" applyAlignment="1">
      <alignment horizontal="right"/>
    </xf>
    <xf numFmtId="1" fontId="0" fillId="16" borderId="2" xfId="0" applyNumberFormat="1" applyFont="1" applyFill="1" applyBorder="1" applyAlignment="1">
      <alignment horizontal="center"/>
    </xf>
    <xf numFmtId="1" fontId="1" fillId="16" borderId="2" xfId="0" applyNumberFormat="1" applyFont="1" applyFill="1" applyBorder="1" applyAlignment="1">
      <alignment horizontal="center"/>
    </xf>
    <xf numFmtId="0" fontId="1" fillId="0" borderId="0" xfId="0" applyFont="1" applyFill="1" applyBorder="1" applyAlignment="1">
      <alignment horizontal="left"/>
    </xf>
    <xf numFmtId="0" fontId="6" fillId="4" borderId="4" xfId="0" applyFont="1" applyFill="1" applyBorder="1" applyAlignment="1">
      <alignment vertical="center"/>
    </xf>
    <xf numFmtId="0" fontId="11" fillId="0" borderId="0" xfId="0" applyFont="1" applyFill="1" applyBorder="1" applyAlignment="1">
      <alignment horizontal="right"/>
    </xf>
    <xf numFmtId="0" fontId="13" fillId="16" borderId="2" xfId="0" applyFont="1" applyFill="1" applyBorder="1" applyAlignment="1">
      <alignment horizontal="right"/>
    </xf>
    <xf numFmtId="0" fontId="1" fillId="0" borderId="0" xfId="0" applyFont="1" applyFill="1"/>
    <xf numFmtId="0" fontId="14" fillId="0" borderId="0" xfId="0" applyFont="1" applyFill="1" applyAlignment="1">
      <alignment horizontal="center"/>
    </xf>
    <xf numFmtId="0" fontId="15" fillId="0" borderId="0" xfId="0" applyFont="1" applyFill="1" applyBorder="1" applyAlignment="1">
      <alignment horizontal="right" vertical="center"/>
    </xf>
    <xf numFmtId="0" fontId="15"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0" fillId="4" borderId="22" xfId="0" applyFill="1" applyBorder="1"/>
    <xf numFmtId="0" fontId="12" fillId="4" borderId="46" xfId="0" applyFont="1" applyFill="1" applyBorder="1" applyAlignment="1">
      <alignment horizontal="center"/>
    </xf>
    <xf numFmtId="164" fontId="0" fillId="4" borderId="46" xfId="0" applyNumberFormat="1" applyFont="1" applyFill="1" applyBorder="1" applyAlignment="1">
      <alignment horizontal="center"/>
    </xf>
    <xf numFmtId="0" fontId="9" fillId="4" borderId="2" xfId="0" applyFont="1" applyFill="1" applyBorder="1" applyAlignment="1">
      <alignment horizontal="center"/>
    </xf>
    <xf numFmtId="1" fontId="0" fillId="4" borderId="2" xfId="0" applyNumberFormat="1" applyFont="1" applyFill="1" applyBorder="1" applyAlignment="1">
      <alignment horizontal="center"/>
    </xf>
    <xf numFmtId="0" fontId="12" fillId="4" borderId="46" xfId="0" applyFont="1" applyFill="1" applyBorder="1" applyAlignment="1">
      <alignment horizontal="right"/>
    </xf>
    <xf numFmtId="164" fontId="0" fillId="4" borderId="17" xfId="0" applyNumberFormat="1" applyFont="1" applyFill="1" applyBorder="1" applyAlignment="1">
      <alignment horizontal="center"/>
    </xf>
    <xf numFmtId="0" fontId="11" fillId="4" borderId="2" xfId="0" applyFont="1" applyFill="1" applyBorder="1" applyAlignment="1">
      <alignment horizontal="right"/>
    </xf>
    <xf numFmtId="0" fontId="12" fillId="4" borderId="18" xfId="0" applyFont="1" applyFill="1" applyBorder="1" applyAlignment="1">
      <alignment horizontal="right"/>
    </xf>
    <xf numFmtId="0" fontId="12" fillId="4" borderId="1" xfId="0" applyFont="1" applyFill="1" applyBorder="1" applyAlignment="1">
      <alignment horizontal="right"/>
    </xf>
    <xf numFmtId="0" fontId="12" fillId="4" borderId="17" xfId="0" applyFont="1" applyFill="1" applyBorder="1" applyAlignment="1">
      <alignment horizontal="right"/>
    </xf>
    <xf numFmtId="0" fontId="12" fillId="4" borderId="22" xfId="0" applyFont="1" applyFill="1" applyBorder="1" applyAlignment="1">
      <alignment horizontal="right"/>
    </xf>
    <xf numFmtId="1" fontId="0" fillId="4" borderId="2" xfId="0" applyNumberFormat="1" applyFill="1" applyBorder="1" applyAlignment="1">
      <alignment horizontal="center"/>
    </xf>
    <xf numFmtId="1" fontId="1" fillId="0" borderId="0" xfId="0" applyNumberFormat="1" applyFont="1" applyFill="1" applyBorder="1" applyAlignment="1">
      <alignment horizontal="center"/>
    </xf>
    <xf numFmtId="0" fontId="5" fillId="16" borderId="2" xfId="0" applyFont="1" applyFill="1" applyBorder="1" applyAlignment="1">
      <alignment horizontal="right"/>
    </xf>
    <xf numFmtId="0" fontId="12" fillId="9" borderId="18" xfId="0" applyFont="1" applyFill="1" applyBorder="1" applyAlignment="1">
      <alignment horizontal="right"/>
    </xf>
    <xf numFmtId="1" fontId="0" fillId="0" borderId="0" xfId="0" applyNumberFormat="1" applyFont="1" applyFill="1" applyBorder="1" applyAlignment="1">
      <alignment horizontal="center"/>
    </xf>
    <xf numFmtId="0" fontId="0" fillId="9" borderId="22" xfId="0" applyFill="1" applyBorder="1"/>
    <xf numFmtId="0" fontId="12" fillId="9" borderId="46" xfId="0" applyFont="1" applyFill="1" applyBorder="1" applyAlignment="1">
      <alignment horizontal="center"/>
    </xf>
    <xf numFmtId="164" fontId="0" fillId="9" borderId="46" xfId="0" applyNumberFormat="1" applyFont="1" applyFill="1" applyBorder="1" applyAlignment="1">
      <alignment horizontal="center"/>
    </xf>
    <xf numFmtId="0" fontId="9" fillId="9" borderId="2" xfId="0" applyFont="1" applyFill="1" applyBorder="1" applyAlignment="1">
      <alignment horizontal="center"/>
    </xf>
    <xf numFmtId="1" fontId="0" fillId="9" borderId="2" xfId="0" applyNumberFormat="1" applyFont="1" applyFill="1" applyBorder="1" applyAlignment="1">
      <alignment horizontal="center"/>
    </xf>
    <xf numFmtId="0" fontId="12" fillId="9" borderId="46" xfId="0" applyFont="1" applyFill="1" applyBorder="1" applyAlignment="1">
      <alignment horizontal="right"/>
    </xf>
    <xf numFmtId="164" fontId="0" fillId="9" borderId="17" xfId="0" applyNumberFormat="1" applyFont="1" applyFill="1" applyBorder="1" applyAlignment="1">
      <alignment horizontal="center"/>
    </xf>
    <xf numFmtId="0" fontId="11" fillId="9" borderId="2" xfId="0" applyFont="1" applyFill="1" applyBorder="1" applyAlignment="1">
      <alignment horizontal="right"/>
    </xf>
    <xf numFmtId="0" fontId="12" fillId="9" borderId="1" xfId="0" applyFont="1" applyFill="1" applyBorder="1" applyAlignment="1">
      <alignment horizontal="right"/>
    </xf>
    <xf numFmtId="0" fontId="12" fillId="9" borderId="17" xfId="0" applyFont="1" applyFill="1" applyBorder="1" applyAlignment="1">
      <alignment horizontal="right"/>
    </xf>
    <xf numFmtId="0" fontId="12" fillId="9" borderId="22" xfId="0" applyFont="1" applyFill="1" applyBorder="1" applyAlignment="1">
      <alignment horizontal="right"/>
    </xf>
    <xf numFmtId="1" fontId="0" fillId="9" borderId="2" xfId="0" applyNumberFormat="1" applyFill="1" applyBorder="1" applyAlignment="1">
      <alignment horizontal="center"/>
    </xf>
    <xf numFmtId="1" fontId="0" fillId="0" borderId="0" xfId="0" applyNumberFormat="1"/>
    <xf numFmtId="0" fontId="0" fillId="0" borderId="0" xfId="0" applyAlignment="1">
      <alignment horizontal="right" vertical="center"/>
    </xf>
    <xf numFmtId="0" fontId="0" fillId="7" borderId="27" xfId="0" applyFill="1" applyBorder="1" applyAlignment="1">
      <alignment horizontal="center"/>
    </xf>
    <xf numFmtId="0" fontId="0" fillId="4" borderId="18" xfId="0" applyFill="1" applyBorder="1" applyAlignment="1">
      <alignment horizontal="center"/>
    </xf>
    <xf numFmtId="0" fontId="0" fillId="0" borderId="46" xfId="0" applyFill="1" applyBorder="1" applyAlignment="1">
      <alignment horizontal="center"/>
    </xf>
    <xf numFmtId="0" fontId="0" fillId="0" borderId="17" xfId="0" applyBorder="1"/>
    <xf numFmtId="0" fontId="0" fillId="0" borderId="1" xfId="0" applyFill="1" applyBorder="1" applyAlignment="1">
      <alignment horizontal="center"/>
    </xf>
    <xf numFmtId="0" fontId="0" fillId="0" borderId="1" xfId="0" applyFill="1" applyBorder="1"/>
    <xf numFmtId="0" fontId="0" fillId="0" borderId="0" xfId="0" applyBorder="1"/>
    <xf numFmtId="1" fontId="0" fillId="0" borderId="0" xfId="0" applyNumberFormat="1" applyAlignment="1">
      <alignment horizontal="right" vertical="center"/>
    </xf>
    <xf numFmtId="0" fontId="1" fillId="2" borderId="2" xfId="0" applyFont="1" applyFill="1" applyBorder="1" applyAlignment="1">
      <alignment horizontal="center" vertical="center"/>
    </xf>
    <xf numFmtId="1" fontId="1" fillId="2" borderId="2" xfId="0" applyNumberFormat="1" applyFont="1" applyFill="1" applyBorder="1" applyAlignment="1">
      <alignment horizontal="center"/>
    </xf>
    <xf numFmtId="0" fontId="6" fillId="0" borderId="0" xfId="0" applyFont="1" applyFill="1" applyBorder="1" applyAlignment="1">
      <alignment horizontal="right" vertical="center"/>
    </xf>
    <xf numFmtId="0" fontId="3" fillId="0" borderId="0" xfId="0" applyFont="1"/>
    <xf numFmtId="0" fontId="16" fillId="0" borderId="0" xfId="0" applyFont="1" applyFill="1" applyBorder="1" applyAlignment="1">
      <alignment horizontal="right" vertical="center"/>
    </xf>
    <xf numFmtId="0" fontId="16" fillId="0" borderId="0" xfId="0" applyFont="1" applyFill="1" applyBorder="1" applyAlignment="1">
      <alignment horizontal="center" vertical="center"/>
    </xf>
    <xf numFmtId="0" fontId="19" fillId="0" borderId="0" xfId="0" applyFont="1" applyFill="1" applyBorder="1" applyAlignment="1">
      <alignment horizontal="center" vertical="center"/>
    </xf>
    <xf numFmtId="0" fontId="21" fillId="0" borderId="0" xfId="0" applyFont="1" applyFill="1" applyBorder="1" applyAlignment="1">
      <alignment horizontal="left" vertical="top"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center"/>
    </xf>
    <xf numFmtId="0" fontId="16" fillId="0" borderId="47" xfId="0" applyFont="1" applyFill="1" applyBorder="1" applyAlignment="1">
      <alignment horizontal="center" vertical="center"/>
    </xf>
    <xf numFmtId="0" fontId="9" fillId="4" borderId="9" xfId="0" applyFont="1" applyFill="1" applyBorder="1" applyAlignment="1">
      <alignment vertical="center"/>
    </xf>
    <xf numFmtId="0" fontId="6" fillId="4" borderId="9" xfId="0" applyFont="1" applyFill="1" applyBorder="1" applyAlignment="1">
      <alignment horizontal="left" vertical="center"/>
    </xf>
    <xf numFmtId="0" fontId="0" fillId="11" borderId="18" xfId="0" applyFill="1" applyBorder="1" applyAlignment="1">
      <alignment horizontal="right"/>
    </xf>
    <xf numFmtId="0" fontId="0" fillId="11" borderId="18" xfId="0" applyFill="1" applyBorder="1" applyAlignment="1">
      <alignment horizontal="center"/>
    </xf>
    <xf numFmtId="0" fontId="0" fillId="11" borderId="1" xfId="0" applyFill="1" applyBorder="1" applyAlignment="1">
      <alignment horizontal="center"/>
    </xf>
    <xf numFmtId="0" fontId="3" fillId="11" borderId="1" xfId="0" applyFont="1" applyFill="1" applyBorder="1" applyAlignment="1">
      <alignment horizontal="center"/>
    </xf>
    <xf numFmtId="0" fontId="0" fillId="11" borderId="1" xfId="0" applyFill="1" applyBorder="1" applyAlignment="1">
      <alignment horizontal="right"/>
    </xf>
    <xf numFmtId="164" fontId="0" fillId="11" borderId="1" xfId="0" applyNumberFormat="1" applyFill="1" applyBorder="1" applyAlignment="1">
      <alignment horizontal="center"/>
    </xf>
    <xf numFmtId="0" fontId="0" fillId="11" borderId="1" xfId="0" applyFill="1" applyBorder="1"/>
    <xf numFmtId="164" fontId="3" fillId="11" borderId="1" xfId="0" applyNumberFormat="1" applyFont="1" applyFill="1" applyBorder="1" applyAlignment="1">
      <alignment horizontal="center"/>
    </xf>
    <xf numFmtId="165" fontId="0" fillId="11" borderId="1" xfId="0" applyNumberFormat="1" applyFill="1" applyBorder="1" applyAlignment="1">
      <alignment horizontal="center"/>
    </xf>
    <xf numFmtId="165" fontId="3" fillId="11" borderId="1" xfId="0" applyNumberFormat="1" applyFont="1" applyFill="1" applyBorder="1" applyAlignment="1">
      <alignment horizontal="center"/>
    </xf>
    <xf numFmtId="0" fontId="0" fillId="11" borderId="17" xfId="0" applyFill="1" applyBorder="1" applyAlignment="1">
      <alignment horizontal="right"/>
    </xf>
    <xf numFmtId="165" fontId="0" fillId="11" borderId="17" xfId="0" applyNumberFormat="1" applyFill="1" applyBorder="1" applyAlignment="1">
      <alignment horizontal="center"/>
    </xf>
    <xf numFmtId="2" fontId="0" fillId="11" borderId="17" xfId="0" applyNumberFormat="1" applyFill="1" applyBorder="1" applyAlignment="1">
      <alignment horizontal="center"/>
    </xf>
    <xf numFmtId="0" fontId="0" fillId="11" borderId="22" xfId="0" applyFill="1" applyBorder="1"/>
    <xf numFmtId="0" fontId="1" fillId="11" borderId="2" xfId="0" applyFont="1" applyFill="1" applyBorder="1" applyAlignment="1">
      <alignment horizontal="center"/>
    </xf>
    <xf numFmtId="1" fontId="1" fillId="11" borderId="2" xfId="0" applyNumberFormat="1" applyFont="1" applyFill="1" applyBorder="1" applyAlignment="1">
      <alignment horizontal="center"/>
    </xf>
    <xf numFmtId="0" fontId="12" fillId="11" borderId="46" xfId="0" applyFont="1" applyFill="1" applyBorder="1" applyAlignment="1">
      <alignment horizontal="center"/>
    </xf>
    <xf numFmtId="164" fontId="0" fillId="11" borderId="46" xfId="0" applyNumberFormat="1" applyFont="1" applyFill="1" applyBorder="1" applyAlignment="1">
      <alignment horizontal="center"/>
    </xf>
    <xf numFmtId="0" fontId="9" fillId="11" borderId="2" xfId="0" applyFont="1" applyFill="1" applyBorder="1" applyAlignment="1">
      <alignment horizontal="center"/>
    </xf>
    <xf numFmtId="1" fontId="0" fillId="11" borderId="2" xfId="0" applyNumberFormat="1" applyFont="1" applyFill="1" applyBorder="1" applyAlignment="1">
      <alignment horizontal="center"/>
    </xf>
    <xf numFmtId="0" fontId="0" fillId="17" borderId="18" xfId="0" applyFill="1" applyBorder="1" applyAlignment="1">
      <alignment horizontal="right"/>
    </xf>
    <xf numFmtId="0" fontId="0" fillId="17" borderId="18" xfId="0" applyFill="1" applyBorder="1" applyAlignment="1">
      <alignment horizontal="center"/>
    </xf>
    <xf numFmtId="0" fontId="0" fillId="17" borderId="1" xfId="0" applyFill="1" applyBorder="1" applyAlignment="1">
      <alignment horizontal="center"/>
    </xf>
    <xf numFmtId="0" fontId="3" fillId="17" borderId="1" xfId="0" applyFont="1" applyFill="1" applyBorder="1" applyAlignment="1">
      <alignment horizontal="center"/>
    </xf>
    <xf numFmtId="0" fontId="0" fillId="17" borderId="1" xfId="0" applyFill="1" applyBorder="1" applyAlignment="1">
      <alignment horizontal="right"/>
    </xf>
    <xf numFmtId="164" fontId="0" fillId="17" borderId="1" xfId="0" applyNumberFormat="1" applyFill="1" applyBorder="1" applyAlignment="1">
      <alignment horizontal="center"/>
    </xf>
    <xf numFmtId="0" fontId="0" fillId="17" borderId="1" xfId="0" applyFill="1" applyBorder="1"/>
    <xf numFmtId="164" fontId="3" fillId="17" borderId="1" xfId="0" applyNumberFormat="1" applyFont="1" applyFill="1" applyBorder="1" applyAlignment="1">
      <alignment horizontal="center"/>
    </xf>
    <xf numFmtId="165" fontId="0" fillId="17" borderId="1" xfId="0" applyNumberFormat="1" applyFill="1" applyBorder="1" applyAlignment="1">
      <alignment horizontal="center"/>
    </xf>
    <xf numFmtId="2" fontId="0" fillId="17" borderId="17" xfId="0" applyNumberFormat="1" applyFill="1" applyBorder="1" applyAlignment="1">
      <alignment horizontal="center"/>
    </xf>
    <xf numFmtId="0" fontId="0" fillId="17" borderId="22" xfId="0" applyFill="1" applyBorder="1"/>
    <xf numFmtId="0" fontId="1" fillId="17" borderId="2" xfId="0" applyFont="1" applyFill="1" applyBorder="1" applyAlignment="1">
      <alignment horizontal="center"/>
    </xf>
    <xf numFmtId="1" fontId="1" fillId="17" borderId="2" xfId="0" applyNumberFormat="1" applyFont="1" applyFill="1" applyBorder="1" applyAlignment="1">
      <alignment horizontal="center"/>
    </xf>
    <xf numFmtId="0" fontId="12" fillId="17" borderId="46" xfId="0" applyFont="1" applyFill="1" applyBorder="1" applyAlignment="1">
      <alignment horizontal="center"/>
    </xf>
    <xf numFmtId="164" fontId="0" fillId="17" borderId="46" xfId="0" applyNumberFormat="1" applyFont="1" applyFill="1" applyBorder="1" applyAlignment="1">
      <alignment horizontal="center"/>
    </xf>
    <xf numFmtId="0" fontId="9" fillId="17" borderId="2" xfId="0" applyFont="1" applyFill="1" applyBorder="1" applyAlignment="1">
      <alignment horizontal="center"/>
    </xf>
    <xf numFmtId="1" fontId="0" fillId="17" borderId="2" xfId="0" applyNumberFormat="1" applyFont="1" applyFill="1" applyBorder="1" applyAlignment="1">
      <alignment horizontal="center"/>
    </xf>
    <xf numFmtId="0" fontId="1" fillId="11" borderId="11" xfId="0" applyFont="1" applyFill="1" applyBorder="1" applyAlignment="1"/>
    <xf numFmtId="0" fontId="1" fillId="11" borderId="13" xfId="0" applyFont="1" applyFill="1" applyBorder="1" applyAlignment="1"/>
    <xf numFmtId="0" fontId="12" fillId="11" borderId="46" xfId="0" applyFont="1" applyFill="1" applyBorder="1" applyAlignment="1">
      <alignment horizontal="right"/>
    </xf>
    <xf numFmtId="164" fontId="0" fillId="11" borderId="17" xfId="0" applyNumberFormat="1" applyFont="1" applyFill="1" applyBorder="1" applyAlignment="1">
      <alignment horizontal="center"/>
    </xf>
    <xf numFmtId="0" fontId="11" fillId="11" borderId="2" xfId="0" applyFont="1" applyFill="1" applyBorder="1" applyAlignment="1">
      <alignment horizontal="right"/>
    </xf>
    <xf numFmtId="0" fontId="12" fillId="11" borderId="18" xfId="0" applyFont="1" applyFill="1" applyBorder="1" applyAlignment="1">
      <alignment horizontal="right"/>
    </xf>
    <xf numFmtId="0" fontId="12" fillId="11" borderId="1" xfId="0" applyFont="1" applyFill="1" applyBorder="1" applyAlignment="1">
      <alignment horizontal="right"/>
    </xf>
    <xf numFmtId="0" fontId="12" fillId="11" borderId="17" xfId="0" applyFont="1" applyFill="1" applyBorder="1" applyAlignment="1">
      <alignment horizontal="right"/>
    </xf>
    <xf numFmtId="0" fontId="0" fillId="11" borderId="17" xfId="0" applyFill="1" applyBorder="1" applyAlignment="1">
      <alignment horizontal="center"/>
    </xf>
    <xf numFmtId="0" fontId="12" fillId="11" borderId="22" xfId="0" applyFont="1" applyFill="1" applyBorder="1" applyAlignment="1">
      <alignment horizontal="right"/>
    </xf>
    <xf numFmtId="1" fontId="0" fillId="11" borderId="2" xfId="0" applyNumberFormat="1" applyFill="1" applyBorder="1" applyAlignment="1">
      <alignment horizontal="center"/>
    </xf>
    <xf numFmtId="0" fontId="0" fillId="10" borderId="18" xfId="0" applyFill="1" applyBorder="1" applyAlignment="1">
      <alignment horizontal="right"/>
    </xf>
    <xf numFmtId="0" fontId="0" fillId="10" borderId="18" xfId="0" applyFill="1" applyBorder="1" applyAlignment="1">
      <alignment horizontal="center"/>
    </xf>
    <xf numFmtId="0" fontId="0" fillId="10" borderId="1" xfId="0" applyFill="1" applyBorder="1" applyAlignment="1">
      <alignment horizontal="center"/>
    </xf>
    <xf numFmtId="0" fontId="3" fillId="10" borderId="1" xfId="0" applyFont="1" applyFill="1" applyBorder="1" applyAlignment="1">
      <alignment horizontal="center"/>
    </xf>
    <xf numFmtId="0" fontId="0" fillId="10" borderId="1" xfId="0" applyFill="1" applyBorder="1" applyAlignment="1">
      <alignment horizontal="right"/>
    </xf>
    <xf numFmtId="0" fontId="0" fillId="10" borderId="1" xfId="0" applyFill="1" applyBorder="1"/>
    <xf numFmtId="164" fontId="0" fillId="10" borderId="1" xfId="0" applyNumberFormat="1" applyFill="1" applyBorder="1" applyAlignment="1">
      <alignment horizontal="center"/>
    </xf>
    <xf numFmtId="164" fontId="3" fillId="10" borderId="1" xfId="0" applyNumberFormat="1" applyFont="1" applyFill="1" applyBorder="1" applyAlignment="1">
      <alignment horizontal="center"/>
    </xf>
    <xf numFmtId="165" fontId="0" fillId="10" borderId="1" xfId="0" applyNumberFormat="1" applyFill="1" applyBorder="1" applyAlignment="1">
      <alignment horizontal="center"/>
    </xf>
    <xf numFmtId="0" fontId="0" fillId="10" borderId="17" xfId="0" applyFill="1" applyBorder="1" applyAlignment="1">
      <alignment horizontal="right"/>
    </xf>
    <xf numFmtId="0" fontId="0" fillId="10" borderId="22" xfId="0" applyFill="1" applyBorder="1"/>
    <xf numFmtId="2" fontId="0" fillId="10" borderId="17" xfId="0" applyNumberFormat="1" applyFill="1" applyBorder="1" applyAlignment="1">
      <alignment horizontal="center"/>
    </xf>
    <xf numFmtId="0" fontId="1" fillId="10" borderId="2" xfId="0" applyFont="1" applyFill="1" applyBorder="1" applyAlignment="1">
      <alignment horizontal="center"/>
    </xf>
    <xf numFmtId="1" fontId="1" fillId="10" borderId="2" xfId="0" applyNumberFormat="1" applyFont="1" applyFill="1" applyBorder="1" applyAlignment="1">
      <alignment horizontal="center"/>
    </xf>
    <xf numFmtId="0" fontId="12" fillId="10" borderId="46" xfId="0" applyFont="1" applyFill="1" applyBorder="1" applyAlignment="1">
      <alignment horizontal="center"/>
    </xf>
    <xf numFmtId="164" fontId="0" fillId="10" borderId="46" xfId="0" applyNumberFormat="1" applyFont="1" applyFill="1" applyBorder="1" applyAlignment="1">
      <alignment horizontal="center"/>
    </xf>
    <xf numFmtId="0" fontId="9" fillId="10" borderId="2" xfId="0" applyFont="1" applyFill="1" applyBorder="1" applyAlignment="1">
      <alignment horizontal="center"/>
    </xf>
    <xf numFmtId="1" fontId="0" fillId="10" borderId="2" xfId="0" applyNumberFormat="1" applyFont="1" applyFill="1" applyBorder="1" applyAlignment="1">
      <alignment horizontal="center"/>
    </xf>
    <xf numFmtId="0" fontId="1" fillId="10" borderId="11" xfId="0" applyFont="1" applyFill="1" applyBorder="1" applyAlignment="1"/>
    <xf numFmtId="0" fontId="1" fillId="10" borderId="13" xfId="0" applyFont="1" applyFill="1" applyBorder="1" applyAlignment="1"/>
    <xf numFmtId="0" fontId="12" fillId="10" borderId="46" xfId="0" applyFont="1" applyFill="1" applyBorder="1" applyAlignment="1">
      <alignment horizontal="right"/>
    </xf>
    <xf numFmtId="164" fontId="0" fillId="10" borderId="17" xfId="0" applyNumberFormat="1" applyFont="1" applyFill="1" applyBorder="1" applyAlignment="1">
      <alignment horizontal="center"/>
    </xf>
    <xf numFmtId="0" fontId="11" fillId="10" borderId="2" xfId="0" applyFont="1" applyFill="1" applyBorder="1" applyAlignment="1">
      <alignment horizontal="right"/>
    </xf>
    <xf numFmtId="0" fontId="12" fillId="10" borderId="18" xfId="0" applyFont="1" applyFill="1" applyBorder="1" applyAlignment="1">
      <alignment horizontal="right"/>
    </xf>
    <xf numFmtId="0" fontId="12" fillId="10" borderId="1" xfId="0" applyFont="1" applyFill="1" applyBorder="1" applyAlignment="1">
      <alignment horizontal="right"/>
    </xf>
    <xf numFmtId="0" fontId="12" fillId="10" borderId="17" xfId="0" applyFont="1" applyFill="1" applyBorder="1" applyAlignment="1">
      <alignment horizontal="right"/>
    </xf>
    <xf numFmtId="0" fontId="12" fillId="10" borderId="22" xfId="0" applyFont="1" applyFill="1" applyBorder="1" applyAlignment="1">
      <alignment horizontal="right"/>
    </xf>
    <xf numFmtId="1" fontId="0" fillId="10" borderId="2" xfId="0" applyNumberFormat="1" applyFill="1" applyBorder="1" applyAlignment="1">
      <alignment horizontal="center"/>
    </xf>
    <xf numFmtId="0" fontId="0" fillId="12" borderId="18" xfId="0" applyFill="1" applyBorder="1" applyAlignment="1">
      <alignment horizontal="right"/>
    </xf>
    <xf numFmtId="0" fontId="0" fillId="12" borderId="18" xfId="0" applyFill="1" applyBorder="1" applyAlignment="1">
      <alignment horizontal="center"/>
    </xf>
    <xf numFmtId="0" fontId="0" fillId="12" borderId="1" xfId="0" applyFill="1" applyBorder="1" applyAlignment="1">
      <alignment horizontal="center"/>
    </xf>
    <xf numFmtId="0" fontId="3" fillId="12" borderId="1" xfId="0" applyFont="1" applyFill="1" applyBorder="1" applyAlignment="1">
      <alignment horizontal="center"/>
    </xf>
    <xf numFmtId="0" fontId="0" fillId="12" borderId="1" xfId="0" applyFill="1" applyBorder="1" applyAlignment="1">
      <alignment horizontal="right"/>
    </xf>
    <xf numFmtId="0" fontId="0" fillId="12" borderId="1" xfId="0" applyFill="1" applyBorder="1"/>
    <xf numFmtId="164" fontId="0" fillId="12" borderId="1" xfId="0" applyNumberFormat="1" applyFill="1" applyBorder="1" applyAlignment="1">
      <alignment horizontal="center"/>
    </xf>
    <xf numFmtId="164" fontId="3" fillId="12" borderId="1" xfId="0" applyNumberFormat="1" applyFont="1" applyFill="1" applyBorder="1" applyAlignment="1">
      <alignment horizontal="center"/>
    </xf>
    <xf numFmtId="165" fontId="0" fillId="12" borderId="1" xfId="0" applyNumberFormat="1" applyFill="1" applyBorder="1" applyAlignment="1">
      <alignment horizontal="center"/>
    </xf>
    <xf numFmtId="0" fontId="0" fillId="12" borderId="17" xfId="0" applyFill="1" applyBorder="1" applyAlignment="1">
      <alignment horizontal="right"/>
    </xf>
    <xf numFmtId="0" fontId="0" fillId="12" borderId="22" xfId="0" applyFill="1" applyBorder="1"/>
    <xf numFmtId="2" fontId="0" fillId="12" borderId="17" xfId="0" applyNumberFormat="1" applyFill="1" applyBorder="1" applyAlignment="1">
      <alignment horizontal="center"/>
    </xf>
    <xf numFmtId="0" fontId="1" fillId="12" borderId="2" xfId="0" applyFont="1" applyFill="1" applyBorder="1" applyAlignment="1">
      <alignment horizontal="center"/>
    </xf>
    <xf numFmtId="1" fontId="1" fillId="12" borderId="2" xfId="0" applyNumberFormat="1" applyFont="1" applyFill="1" applyBorder="1" applyAlignment="1">
      <alignment horizontal="center"/>
    </xf>
    <xf numFmtId="0" fontId="12" fillId="12" borderId="46" xfId="0" applyFont="1" applyFill="1" applyBorder="1" applyAlignment="1">
      <alignment horizontal="center"/>
    </xf>
    <xf numFmtId="0" fontId="9" fillId="12" borderId="2" xfId="0" applyFont="1" applyFill="1" applyBorder="1" applyAlignment="1">
      <alignment horizontal="center"/>
    </xf>
    <xf numFmtId="1" fontId="0" fillId="12" borderId="2" xfId="0" applyNumberFormat="1" applyFont="1" applyFill="1" applyBorder="1" applyAlignment="1">
      <alignment horizontal="center"/>
    </xf>
    <xf numFmtId="0" fontId="1" fillId="12" borderId="11" xfId="0" applyFont="1" applyFill="1" applyBorder="1" applyAlignment="1"/>
    <xf numFmtId="0" fontId="1" fillId="12" borderId="13" xfId="0" applyFont="1" applyFill="1" applyBorder="1" applyAlignment="1"/>
    <xf numFmtId="0" fontId="12" fillId="12" borderId="46" xfId="0" applyFont="1" applyFill="1" applyBorder="1" applyAlignment="1">
      <alignment horizontal="right"/>
    </xf>
    <xf numFmtId="164" fontId="0" fillId="12" borderId="17" xfId="0" applyNumberFormat="1" applyFont="1" applyFill="1" applyBorder="1" applyAlignment="1">
      <alignment horizontal="center"/>
    </xf>
    <xf numFmtId="0" fontId="11" fillId="12" borderId="2" xfId="0" applyFont="1" applyFill="1" applyBorder="1" applyAlignment="1">
      <alignment horizontal="right"/>
    </xf>
    <xf numFmtId="0" fontId="12" fillId="12" borderId="18" xfId="0" applyFont="1" applyFill="1" applyBorder="1" applyAlignment="1">
      <alignment horizontal="right"/>
    </xf>
    <xf numFmtId="0" fontId="12" fillId="12" borderId="1" xfId="0" applyFont="1" applyFill="1" applyBorder="1" applyAlignment="1">
      <alignment horizontal="right"/>
    </xf>
    <xf numFmtId="0" fontId="12" fillId="12" borderId="17" xfId="0" applyFont="1" applyFill="1" applyBorder="1" applyAlignment="1">
      <alignment horizontal="right"/>
    </xf>
    <xf numFmtId="0" fontId="12" fillId="12" borderId="22" xfId="0" applyFont="1" applyFill="1" applyBorder="1" applyAlignment="1">
      <alignment horizontal="right"/>
    </xf>
    <xf numFmtId="1" fontId="0" fillId="12" borderId="2" xfId="0" applyNumberFormat="1" applyFill="1" applyBorder="1" applyAlignment="1">
      <alignment horizontal="center"/>
    </xf>
    <xf numFmtId="0" fontId="1" fillId="17" borderId="11" xfId="0" applyFont="1" applyFill="1" applyBorder="1" applyAlignment="1"/>
    <xf numFmtId="0" fontId="1" fillId="17" borderId="13" xfId="0" applyFont="1" applyFill="1" applyBorder="1" applyAlignment="1"/>
    <xf numFmtId="0" fontId="12" fillId="17" borderId="46" xfId="0" applyFont="1" applyFill="1" applyBorder="1" applyAlignment="1">
      <alignment horizontal="right"/>
    </xf>
    <xf numFmtId="164" fontId="0" fillId="17" borderId="17" xfId="0" applyNumberFormat="1" applyFont="1" applyFill="1" applyBorder="1" applyAlignment="1">
      <alignment horizontal="center"/>
    </xf>
    <xf numFmtId="0" fontId="11" fillId="17" borderId="2" xfId="0" applyFont="1" applyFill="1" applyBorder="1" applyAlignment="1">
      <alignment horizontal="right"/>
    </xf>
    <xf numFmtId="0" fontId="12" fillId="17" borderId="18" xfId="0" applyFont="1" applyFill="1" applyBorder="1" applyAlignment="1">
      <alignment horizontal="right"/>
    </xf>
    <xf numFmtId="0" fontId="12" fillId="17" borderId="1" xfId="0" applyFont="1" applyFill="1" applyBorder="1" applyAlignment="1">
      <alignment horizontal="right"/>
    </xf>
    <xf numFmtId="0" fontId="12" fillId="17" borderId="17" xfId="0" applyFont="1" applyFill="1" applyBorder="1" applyAlignment="1">
      <alignment horizontal="right"/>
    </xf>
    <xf numFmtId="0" fontId="12" fillId="17" borderId="22" xfId="0" applyFont="1" applyFill="1" applyBorder="1" applyAlignment="1">
      <alignment horizontal="right"/>
    </xf>
    <xf numFmtId="1" fontId="0" fillId="17" borderId="2" xfId="0" applyNumberFormat="1" applyFill="1" applyBorder="1" applyAlignment="1">
      <alignment horizontal="center"/>
    </xf>
    <xf numFmtId="0" fontId="6" fillId="19" borderId="20" xfId="0" applyFont="1" applyFill="1" applyBorder="1" applyAlignment="1">
      <alignment horizontal="center"/>
    </xf>
    <xf numFmtId="0" fontId="6" fillId="19" borderId="53" xfId="0" applyFont="1" applyFill="1" applyBorder="1" applyAlignment="1">
      <alignment horizontal="center"/>
    </xf>
    <xf numFmtId="0" fontId="9" fillId="19" borderId="9" xfId="0" applyFont="1" applyFill="1" applyBorder="1" applyAlignment="1">
      <alignment horizontal="center" vertical="center"/>
    </xf>
    <xf numFmtId="0" fontId="6" fillId="19" borderId="55" xfId="0" applyFont="1" applyFill="1" applyBorder="1" applyAlignment="1">
      <alignment horizontal="center"/>
    </xf>
    <xf numFmtId="0" fontId="6" fillId="19" borderId="50" xfId="0" applyFont="1" applyFill="1" applyBorder="1" applyAlignment="1">
      <alignment horizontal="center" vertical="center" wrapText="1"/>
    </xf>
    <xf numFmtId="0" fontId="6" fillId="19" borderId="35" xfId="0" applyFont="1" applyFill="1" applyBorder="1" applyAlignment="1">
      <alignment horizontal="right" vertical="center"/>
    </xf>
    <xf numFmtId="0" fontId="6" fillId="19" borderId="43" xfId="0" applyFont="1" applyFill="1" applyBorder="1" applyAlignment="1">
      <alignment horizontal="right" vertical="center"/>
    </xf>
    <xf numFmtId="0" fontId="22" fillId="0" borderId="0" xfId="0" applyFont="1"/>
    <xf numFmtId="0" fontId="23" fillId="0" borderId="0" xfId="0" applyFont="1"/>
    <xf numFmtId="0" fontId="23" fillId="20" borderId="0" xfId="0" applyFont="1" applyFill="1"/>
    <xf numFmtId="0" fontId="0" fillId="20" borderId="0" xfId="0" applyFill="1"/>
    <xf numFmtId="0" fontId="6" fillId="10" borderId="52" xfId="0" applyFont="1" applyFill="1" applyBorder="1" applyAlignment="1">
      <alignment horizontal="center" vertical="center" wrapText="1"/>
    </xf>
    <xf numFmtId="0" fontId="0" fillId="0" borderId="0" xfId="0" applyFill="1" applyBorder="1" applyAlignment="1">
      <alignment horizontal="right"/>
    </xf>
    <xf numFmtId="0" fontId="3" fillId="11" borderId="17" xfId="0" applyFont="1" applyFill="1" applyBorder="1" applyAlignment="1">
      <alignment horizontal="center"/>
    </xf>
    <xf numFmtId="0" fontId="0" fillId="7" borderId="2" xfId="0" applyFill="1" applyBorder="1" applyAlignment="1">
      <alignment horizontal="right"/>
    </xf>
    <xf numFmtId="0" fontId="0" fillId="7" borderId="2" xfId="0" applyFill="1" applyBorder="1" applyAlignment="1">
      <alignment horizontal="center"/>
    </xf>
    <xf numFmtId="0" fontId="0" fillId="10" borderId="2" xfId="0" applyFill="1" applyBorder="1" applyAlignment="1">
      <alignment horizontal="right"/>
    </xf>
    <xf numFmtId="0" fontId="0" fillId="10" borderId="2" xfId="0" applyFill="1" applyBorder="1" applyAlignment="1">
      <alignment horizontal="center"/>
    </xf>
    <xf numFmtId="0" fontId="0" fillId="18" borderId="2" xfId="0" applyFill="1" applyBorder="1" applyAlignment="1">
      <alignment horizontal="right"/>
    </xf>
    <xf numFmtId="0" fontId="0" fillId="18" borderId="2" xfId="0" applyFill="1" applyBorder="1" applyAlignment="1">
      <alignment horizontal="center"/>
    </xf>
    <xf numFmtId="0" fontId="0" fillId="19" borderId="2" xfId="0" applyFill="1" applyBorder="1" applyAlignment="1">
      <alignment horizontal="right"/>
    </xf>
    <xf numFmtId="0" fontId="0" fillId="19" borderId="2" xfId="0" applyFill="1" applyBorder="1" applyAlignment="1">
      <alignment horizontal="center"/>
    </xf>
    <xf numFmtId="0" fontId="24" fillId="0" borderId="0" xfId="0" applyFont="1" applyAlignment="1">
      <alignment horizontal="left" vertical="center"/>
    </xf>
    <xf numFmtId="0" fontId="0" fillId="18" borderId="22" xfId="0" applyFill="1" applyBorder="1" applyAlignment="1">
      <alignment horizontal="right"/>
    </xf>
    <xf numFmtId="0" fontId="0" fillId="18" borderId="22" xfId="0" applyFill="1" applyBorder="1" applyAlignment="1">
      <alignment horizontal="center"/>
    </xf>
    <xf numFmtId="0" fontId="3" fillId="18" borderId="22" xfId="0" applyFont="1" applyFill="1" applyBorder="1" applyAlignment="1">
      <alignment horizontal="center"/>
    </xf>
    <xf numFmtId="0" fontId="0" fillId="19" borderId="22" xfId="0" applyFill="1" applyBorder="1" applyAlignment="1">
      <alignment horizontal="right"/>
    </xf>
    <xf numFmtId="0" fontId="0" fillId="19" borderId="22" xfId="0" applyFill="1" applyBorder="1" applyAlignment="1">
      <alignment horizontal="center"/>
    </xf>
    <xf numFmtId="0" fontId="3" fillId="19" borderId="22" xfId="0" applyFont="1" applyFill="1" applyBorder="1" applyAlignment="1">
      <alignment horizontal="center"/>
    </xf>
    <xf numFmtId="0" fontId="0" fillId="3" borderId="17" xfId="0" applyFill="1" applyBorder="1" applyAlignment="1">
      <alignment horizontal="right"/>
    </xf>
    <xf numFmtId="0" fontId="0" fillId="3" borderId="17" xfId="0" applyFill="1" applyBorder="1" applyAlignment="1">
      <alignment horizontal="center"/>
    </xf>
    <xf numFmtId="0" fontId="3" fillId="3" borderId="17" xfId="0" applyFont="1" applyFill="1" applyBorder="1" applyAlignment="1">
      <alignment horizontal="center"/>
    </xf>
    <xf numFmtId="0" fontId="26" fillId="0" borderId="0" xfId="0" applyFont="1"/>
    <xf numFmtId="0" fontId="27" fillId="0" borderId="1" xfId="0" applyFont="1" applyFill="1" applyBorder="1" applyAlignment="1">
      <alignment horizontal="center" vertical="center" wrapText="1"/>
    </xf>
    <xf numFmtId="0" fontId="13" fillId="0" borderId="0" xfId="0" applyFont="1" applyFill="1" applyBorder="1" applyAlignment="1">
      <alignment horizontal="right"/>
    </xf>
    <xf numFmtId="0" fontId="0" fillId="13" borderId="17" xfId="0" applyFill="1" applyBorder="1" applyAlignment="1">
      <alignment horizontal="right" vertical="center"/>
    </xf>
    <xf numFmtId="1" fontId="0" fillId="13" borderId="17" xfId="0" applyNumberFormat="1" applyFill="1" applyBorder="1" applyAlignment="1">
      <alignment horizontal="center"/>
    </xf>
    <xf numFmtId="0" fontId="0" fillId="17" borderId="1" xfId="0" applyFill="1" applyBorder="1" applyAlignment="1">
      <alignment horizontal="right" vertical="center"/>
    </xf>
    <xf numFmtId="1" fontId="0" fillId="17" borderId="1" xfId="0" applyNumberFormat="1" applyFill="1" applyBorder="1" applyAlignment="1">
      <alignment horizontal="center"/>
    </xf>
    <xf numFmtId="0" fontId="0" fillId="17" borderId="17" xfId="0" applyFill="1" applyBorder="1" applyAlignment="1">
      <alignment horizontal="right" vertical="center"/>
    </xf>
    <xf numFmtId="1" fontId="0" fillId="17" borderId="17" xfId="0" applyNumberFormat="1" applyFill="1" applyBorder="1" applyAlignment="1">
      <alignment horizontal="center"/>
    </xf>
    <xf numFmtId="0" fontId="0" fillId="17" borderId="46" xfId="0" applyFill="1" applyBorder="1" applyAlignment="1">
      <alignment horizontal="right" vertical="center"/>
    </xf>
    <xf numFmtId="1" fontId="0" fillId="17" borderId="46" xfId="0" applyNumberFormat="1" applyFill="1" applyBorder="1" applyAlignment="1">
      <alignment horizontal="center"/>
    </xf>
    <xf numFmtId="0" fontId="0" fillId="12" borderId="1" xfId="0" applyFill="1" applyBorder="1" applyAlignment="1">
      <alignment horizontal="center" vertical="center"/>
    </xf>
    <xf numFmtId="0" fontId="25" fillId="0" borderId="0" xfId="0" applyFont="1" applyFill="1" applyBorder="1" applyAlignment="1">
      <alignment horizontal="left" vertical="top" wrapText="1"/>
    </xf>
    <xf numFmtId="0" fontId="27" fillId="0" borderId="0" xfId="0" applyFont="1" applyFill="1" applyBorder="1" applyAlignment="1">
      <alignment horizontal="center" vertical="center" wrapText="1"/>
    </xf>
    <xf numFmtId="0" fontId="12" fillId="4" borderId="3" xfId="0" applyFont="1" applyFill="1" applyBorder="1" applyAlignment="1">
      <alignment vertical="center"/>
    </xf>
    <xf numFmtId="0" fontId="12" fillId="0" borderId="23" xfId="0" applyFont="1" applyFill="1" applyBorder="1" applyAlignment="1">
      <alignment vertical="center"/>
    </xf>
    <xf numFmtId="0" fontId="12" fillId="0" borderId="0" xfId="0" applyFont="1" applyFill="1" applyBorder="1" applyAlignment="1">
      <alignment horizontal="center" vertical="center"/>
    </xf>
    <xf numFmtId="0" fontId="12" fillId="0" borderId="0" xfId="0" applyFont="1" applyFill="1" applyAlignment="1">
      <alignment vertical="center"/>
    </xf>
    <xf numFmtId="0" fontId="12" fillId="0" borderId="0" xfId="0" applyFont="1" applyAlignment="1">
      <alignment vertical="center"/>
    </xf>
    <xf numFmtId="0" fontId="12" fillId="4" borderId="4" xfId="0" applyFont="1" applyFill="1" applyBorder="1" applyAlignment="1">
      <alignment vertical="center"/>
    </xf>
    <xf numFmtId="0" fontId="12" fillId="0" borderId="0" xfId="0" applyFont="1"/>
    <xf numFmtId="0" fontId="12" fillId="6" borderId="4" xfId="0" applyFont="1" applyFill="1" applyBorder="1" applyAlignment="1">
      <alignment vertical="center"/>
    </xf>
    <xf numFmtId="0" fontId="12" fillId="15" borderId="25" xfId="0" applyFont="1" applyFill="1" applyBorder="1" applyAlignment="1">
      <alignment vertical="center"/>
    </xf>
    <xf numFmtId="0" fontId="12" fillId="4" borderId="0" xfId="0" applyFont="1" applyFill="1" applyAlignment="1">
      <alignment vertical="center"/>
    </xf>
    <xf numFmtId="0" fontId="12" fillId="15" borderId="0" xfId="0" applyFont="1" applyFill="1" applyAlignment="1">
      <alignment vertical="center"/>
    </xf>
    <xf numFmtId="0" fontId="9" fillId="4" borderId="2" xfId="0" applyFont="1" applyFill="1" applyBorder="1" applyAlignment="1">
      <alignment horizontal="center" vertical="center"/>
    </xf>
    <xf numFmtId="0" fontId="31" fillId="20" borderId="0" xfId="0" applyFont="1" applyFill="1"/>
    <xf numFmtId="0" fontId="31" fillId="21" borderId="0" xfId="0" applyFont="1" applyFill="1"/>
    <xf numFmtId="0" fontId="0" fillId="0" borderId="18" xfId="0" applyBorder="1"/>
    <xf numFmtId="0" fontId="0" fillId="0" borderId="2" xfId="0" applyBorder="1"/>
    <xf numFmtId="0" fontId="1" fillId="21" borderId="0" xfId="0" applyFont="1" applyFill="1" applyBorder="1"/>
    <xf numFmtId="0" fontId="25" fillId="0" borderId="0" xfId="0" applyFont="1" applyFill="1" applyBorder="1" applyAlignment="1">
      <alignment vertical="top" wrapText="1"/>
    </xf>
    <xf numFmtId="164" fontId="0" fillId="20" borderId="1" xfId="0" applyNumberFormat="1" applyFill="1" applyBorder="1" applyAlignment="1">
      <alignment horizontal="center"/>
    </xf>
    <xf numFmtId="164" fontId="0" fillId="20" borderId="46" xfId="0" applyNumberFormat="1" applyFont="1" applyFill="1" applyBorder="1" applyAlignment="1">
      <alignment horizontal="center"/>
    </xf>
    <xf numFmtId="0" fontId="0" fillId="0" borderId="0" xfId="0" applyFill="1" applyAlignment="1">
      <alignment horizontal="center"/>
    </xf>
    <xf numFmtId="164" fontId="0" fillId="0" borderId="0" xfId="0" applyNumberFormat="1" applyFill="1" applyAlignment="1">
      <alignment horizontal="center"/>
    </xf>
    <xf numFmtId="164" fontId="0" fillId="11" borderId="17" xfId="0" applyNumberFormat="1" applyFill="1" applyBorder="1" applyAlignment="1">
      <alignment horizontal="center"/>
    </xf>
    <xf numFmtId="164" fontId="0" fillId="10" borderId="17" xfId="0" applyNumberFormat="1" applyFill="1" applyBorder="1" applyAlignment="1">
      <alignment horizontal="center"/>
    </xf>
    <xf numFmtId="164" fontId="0" fillId="12" borderId="17" xfId="0" applyNumberFormat="1" applyFill="1" applyBorder="1" applyAlignment="1">
      <alignment horizontal="center"/>
    </xf>
    <xf numFmtId="164" fontId="0" fillId="4" borderId="17" xfId="0" applyNumberFormat="1" applyFill="1" applyBorder="1" applyAlignment="1">
      <alignment horizontal="center"/>
    </xf>
    <xf numFmtId="164" fontId="0" fillId="17" borderId="17" xfId="0" applyNumberFormat="1" applyFill="1" applyBorder="1" applyAlignment="1">
      <alignment horizontal="center"/>
    </xf>
    <xf numFmtId="164" fontId="0" fillId="9" borderId="17" xfId="0" applyNumberFormat="1" applyFill="1" applyBorder="1" applyAlignment="1">
      <alignment horizontal="center"/>
    </xf>
    <xf numFmtId="0" fontId="0" fillId="0" borderId="1" xfId="0" quotePrefix="1" applyBorder="1"/>
    <xf numFmtId="0" fontId="27" fillId="7" borderId="1" xfId="0" applyFont="1" applyFill="1" applyBorder="1" applyAlignment="1">
      <alignment horizontal="center" vertical="center" wrapText="1"/>
    </xf>
    <xf numFmtId="0" fontId="6" fillId="4" borderId="28" xfId="0" applyFont="1" applyFill="1" applyBorder="1" applyAlignment="1">
      <alignment vertical="center"/>
    </xf>
    <xf numFmtId="0" fontId="9" fillId="20" borderId="9" xfId="0" applyFont="1" applyFill="1" applyBorder="1" applyAlignment="1">
      <alignment horizontal="center" vertical="center"/>
    </xf>
    <xf numFmtId="0" fontId="9" fillId="20" borderId="29" xfId="0" applyFont="1" applyFill="1" applyBorder="1" applyAlignment="1">
      <alignment vertical="center"/>
    </xf>
    <xf numFmtId="0" fontId="6" fillId="20" borderId="28" xfId="0" applyFont="1" applyFill="1" applyBorder="1" applyAlignment="1">
      <alignment vertical="center"/>
    </xf>
    <xf numFmtId="0" fontId="6" fillId="20" borderId="2" xfId="0" applyFont="1" applyFill="1" applyBorder="1" applyAlignment="1">
      <alignment horizontal="right" vertical="center"/>
    </xf>
    <xf numFmtId="0" fontId="6" fillId="7" borderId="13" xfId="0" applyFont="1" applyFill="1" applyBorder="1" applyAlignment="1" applyProtection="1">
      <alignment horizontal="center" vertical="center"/>
      <protection locked="0"/>
    </xf>
    <xf numFmtId="0" fontId="6" fillId="4" borderId="5" xfId="0" applyFont="1" applyFill="1" applyBorder="1" applyAlignment="1">
      <alignment vertical="center"/>
    </xf>
    <xf numFmtId="0" fontId="6" fillId="4" borderId="0" xfId="0" applyFont="1" applyFill="1" applyAlignment="1">
      <alignment vertical="center"/>
    </xf>
    <xf numFmtId="0" fontId="6" fillId="7" borderId="24" xfId="0" applyFont="1" applyFill="1" applyBorder="1" applyAlignment="1" applyProtection="1">
      <alignment horizontal="center" vertical="center"/>
      <protection locked="0"/>
    </xf>
    <xf numFmtId="0" fontId="6" fillId="7" borderId="18" xfId="0" applyFont="1" applyFill="1" applyBorder="1" applyAlignment="1" applyProtection="1">
      <alignment horizontal="center" vertical="center"/>
      <protection locked="0"/>
    </xf>
    <xf numFmtId="0" fontId="6" fillId="7" borderId="31" xfId="0" applyFont="1" applyFill="1" applyBorder="1" applyAlignment="1" applyProtection="1">
      <alignment horizontal="center" vertical="center"/>
      <protection locked="0"/>
    </xf>
    <xf numFmtId="0" fontId="6" fillId="7" borderId="27" xfId="0" applyFont="1" applyFill="1" applyBorder="1" applyAlignment="1" applyProtection="1">
      <alignment horizontal="center" vertical="center"/>
      <protection locked="0"/>
    </xf>
    <xf numFmtId="0" fontId="6" fillId="7" borderId="1" xfId="0" applyFont="1" applyFill="1" applyBorder="1" applyAlignment="1" applyProtection="1">
      <alignment horizontal="center" vertical="center"/>
      <protection locked="0"/>
    </xf>
    <xf numFmtId="0" fontId="6" fillId="7" borderId="26" xfId="0" applyFont="1" applyFill="1" applyBorder="1" applyAlignment="1" applyProtection="1">
      <alignment horizontal="center" vertical="center"/>
      <protection locked="0"/>
    </xf>
    <xf numFmtId="0" fontId="6" fillId="7" borderId="27" xfId="0" applyFont="1" applyFill="1" applyBorder="1" applyAlignment="1">
      <alignment horizontal="center" vertical="center"/>
    </xf>
    <xf numFmtId="0" fontId="6" fillId="7" borderId="19" xfId="0" applyFont="1" applyFill="1" applyBorder="1" applyAlignment="1" applyProtection="1">
      <alignment horizontal="center" vertical="center"/>
      <protection locked="0"/>
    </xf>
    <xf numFmtId="0" fontId="6" fillId="7" borderId="21" xfId="0" applyFont="1" applyFill="1" applyBorder="1" applyAlignment="1" applyProtection="1">
      <alignment horizontal="center" vertical="center"/>
      <protection locked="0"/>
    </xf>
    <xf numFmtId="0" fontId="6" fillId="7" borderId="20" xfId="0" applyFont="1" applyFill="1" applyBorder="1" applyAlignment="1" applyProtection="1">
      <alignment horizontal="center" vertical="center"/>
      <protection locked="0"/>
    </xf>
    <xf numFmtId="0" fontId="6" fillId="7" borderId="7" xfId="0" applyFont="1" applyFill="1" applyBorder="1" applyAlignment="1" applyProtection="1">
      <alignment horizontal="center" vertical="center"/>
      <protection locked="0"/>
    </xf>
    <xf numFmtId="0" fontId="6" fillId="7" borderId="20" xfId="0" applyFont="1" applyFill="1" applyBorder="1" applyAlignment="1">
      <alignment horizontal="center" vertical="center"/>
    </xf>
    <xf numFmtId="0" fontId="6" fillId="7" borderId="21" xfId="0" applyFont="1" applyFill="1" applyBorder="1" applyAlignment="1">
      <alignment horizontal="center" vertical="center"/>
    </xf>
    <xf numFmtId="0" fontId="10" fillId="4" borderId="5" xfId="0" applyFont="1" applyFill="1" applyBorder="1" applyAlignment="1">
      <alignment horizontal="right" vertical="center"/>
    </xf>
    <xf numFmtId="0" fontId="6" fillId="7" borderId="9" xfId="0" applyFont="1" applyFill="1" applyBorder="1" applyAlignment="1" applyProtection="1">
      <alignment horizontal="center" vertical="center"/>
      <protection locked="0"/>
    </xf>
    <xf numFmtId="0" fontId="6" fillId="7" borderId="3" xfId="0" applyFont="1" applyFill="1" applyBorder="1" applyAlignment="1" applyProtection="1">
      <alignment horizontal="center" vertical="center"/>
      <protection locked="0"/>
    </xf>
    <xf numFmtId="0" fontId="6" fillId="7" borderId="4" xfId="0" applyFont="1" applyFill="1" applyBorder="1" applyAlignment="1" applyProtection="1">
      <alignment horizontal="center" vertical="center"/>
      <protection locked="0"/>
    </xf>
    <xf numFmtId="0" fontId="6" fillId="7" borderId="22" xfId="0" applyFont="1" applyFill="1" applyBorder="1" applyAlignment="1" applyProtection="1">
      <alignment horizontal="center" vertical="center"/>
      <protection locked="0"/>
    </xf>
    <xf numFmtId="0" fontId="17" fillId="4" borderId="33" xfId="0" applyFont="1" applyFill="1" applyBorder="1" applyAlignment="1">
      <alignment horizontal="center" vertical="center"/>
    </xf>
    <xf numFmtId="0" fontId="6" fillId="4" borderId="35" xfId="0" applyFont="1" applyFill="1" applyBorder="1" applyAlignment="1">
      <alignment horizontal="right" vertical="center"/>
    </xf>
    <xf numFmtId="0" fontId="6" fillId="4" borderId="54" xfId="0" applyFont="1" applyFill="1" applyBorder="1" applyAlignment="1">
      <alignment horizontal="right" vertical="center"/>
    </xf>
    <xf numFmtId="0" fontId="6" fillId="4" borderId="50" xfId="0" applyFont="1" applyFill="1" applyBorder="1" applyAlignment="1">
      <alignment horizontal="center" vertical="center" wrapText="1"/>
    </xf>
    <xf numFmtId="0" fontId="6" fillId="4" borderId="32" xfId="0" applyFont="1" applyFill="1" applyBorder="1" applyAlignment="1">
      <alignment horizontal="center"/>
    </xf>
    <xf numFmtId="0" fontId="6" fillId="4" borderId="20" xfId="0" applyFont="1" applyFill="1" applyBorder="1" applyAlignment="1">
      <alignment horizontal="center"/>
    </xf>
    <xf numFmtId="0" fontId="6" fillId="4" borderId="53" xfId="0" applyFont="1" applyFill="1" applyBorder="1" applyAlignment="1">
      <alignment horizontal="center"/>
    </xf>
    <xf numFmtId="0" fontId="6" fillId="7" borderId="51" xfId="0" applyFont="1" applyFill="1" applyBorder="1" applyAlignment="1">
      <alignment horizontal="center" vertical="center" wrapText="1"/>
    </xf>
    <xf numFmtId="0" fontId="6" fillId="22" borderId="51" xfId="0" applyFont="1" applyFill="1" applyBorder="1" applyAlignment="1">
      <alignment horizontal="center" vertical="center" wrapText="1"/>
    </xf>
    <xf numFmtId="0" fontId="6" fillId="22" borderId="18" xfId="0" applyFont="1" applyFill="1" applyBorder="1" applyAlignment="1">
      <alignment horizontal="center" vertical="center"/>
    </xf>
    <xf numFmtId="0" fontId="6" fillId="22" borderId="1" xfId="0" applyFont="1" applyFill="1" applyBorder="1" applyAlignment="1">
      <alignment horizontal="center" vertical="center"/>
    </xf>
    <xf numFmtId="0" fontId="6" fillId="22" borderId="22" xfId="0" applyFont="1" applyFill="1" applyBorder="1" applyAlignment="1">
      <alignment horizontal="center" vertical="center"/>
    </xf>
    <xf numFmtId="0" fontId="6" fillId="13" borderId="52" xfId="0" applyFont="1" applyFill="1" applyBorder="1" applyAlignment="1">
      <alignment horizontal="center" vertical="center" wrapText="1"/>
    </xf>
    <xf numFmtId="0" fontId="6" fillId="13" borderId="21" xfId="0" applyFont="1" applyFill="1" applyBorder="1" applyAlignment="1">
      <alignment horizontal="center" vertical="center"/>
    </xf>
    <xf numFmtId="0" fontId="6" fillId="13" borderId="49" xfId="0" applyFont="1" applyFill="1" applyBorder="1" applyAlignment="1">
      <alignment horizontal="center" vertical="center"/>
    </xf>
    <xf numFmtId="1" fontId="6" fillId="13" borderId="30" xfId="0" applyNumberFormat="1" applyFont="1" applyFill="1" applyBorder="1" applyAlignment="1">
      <alignment horizontal="center" vertical="center"/>
    </xf>
    <xf numFmtId="1" fontId="6" fillId="13" borderId="21" xfId="0" applyNumberFormat="1" applyFont="1" applyFill="1" applyBorder="1" applyAlignment="1">
      <alignment horizontal="center" vertical="center"/>
    </xf>
    <xf numFmtId="1" fontId="6" fillId="13" borderId="49" xfId="0" applyNumberFormat="1" applyFont="1" applyFill="1" applyBorder="1" applyAlignment="1">
      <alignment horizontal="center" vertical="center"/>
    </xf>
    <xf numFmtId="1" fontId="6" fillId="10" borderId="30" xfId="0" applyNumberFormat="1" applyFont="1" applyFill="1" applyBorder="1" applyAlignment="1">
      <alignment horizontal="center" vertical="center"/>
    </xf>
    <xf numFmtId="1" fontId="6" fillId="10" borderId="21" xfId="0" applyNumberFormat="1" applyFont="1" applyFill="1" applyBorder="1" applyAlignment="1">
      <alignment horizontal="center" vertical="center"/>
    </xf>
    <xf numFmtId="1" fontId="6" fillId="10" borderId="49" xfId="0" applyNumberFormat="1" applyFont="1" applyFill="1" applyBorder="1" applyAlignment="1">
      <alignment horizontal="center" vertical="center"/>
    </xf>
    <xf numFmtId="0" fontId="6" fillId="20" borderId="50" xfId="0" applyFont="1" applyFill="1" applyBorder="1" applyAlignment="1">
      <alignment horizontal="center" vertical="center" wrapText="1"/>
    </xf>
    <xf numFmtId="0" fontId="6" fillId="20" borderId="20" xfId="0" applyFont="1" applyFill="1" applyBorder="1" applyAlignment="1">
      <alignment horizontal="center"/>
    </xf>
    <xf numFmtId="0" fontId="6" fillId="20" borderId="53" xfId="0" applyFont="1" applyFill="1" applyBorder="1" applyAlignment="1">
      <alignment horizontal="center"/>
    </xf>
    <xf numFmtId="0" fontId="17" fillId="20" borderId="9" xfId="0" applyFont="1" applyFill="1" applyBorder="1" applyAlignment="1">
      <alignment horizontal="center" vertical="center"/>
    </xf>
    <xf numFmtId="0" fontId="6" fillId="20" borderId="35" xfId="0" applyFont="1" applyFill="1" applyBorder="1" applyAlignment="1">
      <alignment horizontal="right" vertical="center"/>
    </xf>
    <xf numFmtId="0" fontId="6" fillId="20" borderId="43" xfId="0" applyFont="1" applyFill="1" applyBorder="1" applyAlignment="1">
      <alignment horizontal="right" vertical="center"/>
    </xf>
    <xf numFmtId="0" fontId="6" fillId="20" borderId="55" xfId="0" applyFont="1" applyFill="1" applyBorder="1" applyAlignment="1">
      <alignment horizontal="center"/>
    </xf>
    <xf numFmtId="0" fontId="9" fillId="20" borderId="2" xfId="0" applyFont="1" applyFill="1" applyBorder="1" applyAlignment="1">
      <alignment vertical="center"/>
    </xf>
    <xf numFmtId="0" fontId="6" fillId="20" borderId="5" xfId="0" applyFont="1" applyFill="1" applyBorder="1" applyAlignment="1">
      <alignment vertical="center"/>
    </xf>
    <xf numFmtId="0" fontId="6" fillId="20" borderId="4" xfId="0" applyFont="1" applyFill="1" applyBorder="1" applyAlignment="1">
      <alignment vertical="center"/>
    </xf>
    <xf numFmtId="0" fontId="6" fillId="20" borderId="0" xfId="0" applyFont="1" applyFill="1" applyAlignment="1">
      <alignment vertical="center"/>
    </xf>
    <xf numFmtId="0" fontId="6" fillId="20" borderId="9" xfId="0" applyFont="1" applyFill="1" applyBorder="1" applyAlignment="1">
      <alignment horizontal="right" vertical="center"/>
    </xf>
    <xf numFmtId="0" fontId="6" fillId="20" borderId="3" xfId="0" applyFont="1" applyFill="1" applyBorder="1" applyAlignment="1">
      <alignment horizontal="right" vertical="center"/>
    </xf>
    <xf numFmtId="0" fontId="10" fillId="20" borderId="9" xfId="0" applyFont="1" applyFill="1" applyBorder="1" applyAlignment="1">
      <alignment horizontal="right" vertical="center"/>
    </xf>
    <xf numFmtId="0" fontId="10" fillId="20" borderId="3" xfId="0" applyFont="1" applyFill="1" applyBorder="1" applyAlignment="1">
      <alignment horizontal="right" vertical="center"/>
    </xf>
    <xf numFmtId="0" fontId="10" fillId="20" borderId="41" xfId="0" applyFont="1" applyFill="1" applyBorder="1" applyAlignment="1">
      <alignment horizontal="right" vertical="center"/>
    </xf>
    <xf numFmtId="0" fontId="10" fillId="20" borderId="4" xfId="0" applyFont="1" applyFill="1" applyBorder="1" applyAlignment="1">
      <alignment horizontal="right" vertical="center"/>
    </xf>
    <xf numFmtId="0" fontId="9" fillId="20" borderId="2" xfId="0" applyFont="1" applyFill="1" applyBorder="1" applyAlignment="1">
      <alignment horizontal="center" vertical="center"/>
    </xf>
    <xf numFmtId="0" fontId="9" fillId="20" borderId="9" xfId="0" applyFont="1" applyFill="1" applyBorder="1" applyAlignment="1">
      <alignment vertical="center"/>
    </xf>
    <xf numFmtId="0" fontId="6" fillId="20" borderId="9" xfId="0" applyFont="1" applyFill="1" applyBorder="1" applyAlignment="1">
      <alignment horizontal="left" vertical="center"/>
    </xf>
    <xf numFmtId="0" fontId="12" fillId="20" borderId="3" xfId="0" applyFont="1" applyFill="1" applyBorder="1" applyAlignment="1">
      <alignment vertical="center"/>
    </xf>
    <xf numFmtId="1" fontId="0" fillId="0" borderId="15" xfId="0" applyNumberFormat="1" applyFont="1" applyFill="1" applyBorder="1" applyAlignment="1">
      <alignment horizontal="center"/>
    </xf>
    <xf numFmtId="1" fontId="0" fillId="16" borderId="29" xfId="0" applyNumberFormat="1" applyFont="1" applyFill="1" applyBorder="1" applyAlignment="1">
      <alignment horizontal="center"/>
    </xf>
    <xf numFmtId="1" fontId="0" fillId="0" borderId="10" xfId="0" applyNumberFormat="1" applyFont="1" applyFill="1" applyBorder="1" applyAlignment="1">
      <alignment horizontal="center"/>
    </xf>
    <xf numFmtId="0" fontId="13" fillId="0" borderId="12" xfId="0" applyFont="1" applyFill="1" applyBorder="1" applyAlignment="1">
      <alignment horizontal="right"/>
    </xf>
    <xf numFmtId="0" fontId="6" fillId="15" borderId="50" xfId="0" applyFont="1" applyFill="1" applyBorder="1" applyAlignment="1">
      <alignment horizontal="center" vertical="center" wrapText="1"/>
    </xf>
    <xf numFmtId="0" fontId="6" fillId="15" borderId="32" xfId="0" applyFont="1" applyFill="1" applyBorder="1" applyAlignment="1">
      <alignment horizontal="center"/>
    </xf>
    <xf numFmtId="0" fontId="6" fillId="15" borderId="20" xfId="0" applyFont="1" applyFill="1" applyBorder="1" applyAlignment="1">
      <alignment horizontal="center"/>
    </xf>
    <xf numFmtId="0" fontId="6" fillId="15" borderId="53" xfId="0" applyFont="1" applyFill="1" applyBorder="1" applyAlignment="1">
      <alignment horizontal="center"/>
    </xf>
    <xf numFmtId="0" fontId="0" fillId="23" borderId="0" xfId="0" applyFill="1"/>
    <xf numFmtId="0" fontId="33" fillId="23" borderId="0" xfId="0" applyFont="1" applyFill="1"/>
    <xf numFmtId="0" fontId="34" fillId="23" borderId="0" xfId="0" applyFont="1" applyFill="1"/>
    <xf numFmtId="0" fontId="35" fillId="23" borderId="0" xfId="0" applyFont="1" applyFill="1"/>
    <xf numFmtId="0" fontId="6" fillId="22" borderId="52" xfId="0" applyFont="1" applyFill="1" applyBorder="1" applyAlignment="1">
      <alignment horizontal="center" vertical="center" wrapText="1"/>
    </xf>
    <xf numFmtId="0" fontId="6" fillId="22" borderId="30" xfId="0" applyFont="1" applyFill="1" applyBorder="1" applyAlignment="1">
      <alignment horizontal="center" vertical="center"/>
    </xf>
    <xf numFmtId="0" fontId="6" fillId="22" borderId="49" xfId="0" applyFont="1" applyFill="1" applyBorder="1" applyAlignment="1">
      <alignment horizontal="center" vertical="center"/>
    </xf>
    <xf numFmtId="1" fontId="1" fillId="13" borderId="2" xfId="0" applyNumberFormat="1" applyFont="1" applyFill="1" applyBorder="1" applyAlignment="1">
      <alignment horizontal="center"/>
    </xf>
    <xf numFmtId="164" fontId="0" fillId="9" borderId="1" xfId="0" applyNumberFormat="1" applyFont="1" applyFill="1" applyBorder="1" applyAlignment="1">
      <alignment horizontal="center"/>
    </xf>
    <xf numFmtId="0" fontId="0" fillId="9" borderId="0" xfId="0" applyFill="1" applyBorder="1" applyAlignment="1">
      <alignment horizontal="center"/>
    </xf>
    <xf numFmtId="0" fontId="0" fillId="0" borderId="0" xfId="0" applyAlignment="1">
      <alignment horizontal="center" vertical="center"/>
    </xf>
    <xf numFmtId="0" fontId="36" fillId="23" borderId="0" xfId="0" applyFont="1" applyFill="1" applyAlignment="1">
      <alignment horizontal="right"/>
    </xf>
    <xf numFmtId="0" fontId="0" fillId="0" borderId="26" xfId="0" applyBorder="1"/>
    <xf numFmtId="0" fontId="0" fillId="0" borderId="36" xfId="0" applyBorder="1"/>
    <xf numFmtId="0" fontId="0" fillId="0" borderId="27" xfId="0" applyBorder="1" applyAlignment="1">
      <alignment horizontal="right"/>
    </xf>
    <xf numFmtId="0" fontId="1" fillId="0" borderId="27" xfId="0" applyFont="1" applyBorder="1" applyAlignment="1">
      <alignment horizontal="center"/>
    </xf>
    <xf numFmtId="0" fontId="0" fillId="0" borderId="27" xfId="0" applyFill="1" applyBorder="1" applyAlignment="1">
      <alignment horizontal="right"/>
    </xf>
    <xf numFmtId="0" fontId="0" fillId="21" borderId="0" xfId="0" applyFill="1"/>
    <xf numFmtId="0" fontId="0" fillId="0" borderId="56" xfId="0" applyBorder="1" applyAlignment="1">
      <alignment horizontal="center"/>
    </xf>
    <xf numFmtId="0" fontId="0" fillId="0" borderId="56" xfId="0" applyFill="1" applyBorder="1" applyAlignment="1">
      <alignment horizontal="center"/>
    </xf>
    <xf numFmtId="0" fontId="0" fillId="0" borderId="1" xfId="0" applyFill="1" applyBorder="1" applyAlignment="1">
      <alignment horizontal="right"/>
    </xf>
    <xf numFmtId="0" fontId="0" fillId="0" borderId="0" xfId="0" applyAlignment="1">
      <alignment horizontal="center"/>
    </xf>
    <xf numFmtId="0" fontId="40" fillId="0" borderId="0" xfId="0" applyFont="1"/>
    <xf numFmtId="0" fontId="1" fillId="20" borderId="2" xfId="0" applyFont="1" applyFill="1" applyBorder="1" applyAlignment="1">
      <alignment horizontal="right" vertical="center"/>
    </xf>
    <xf numFmtId="1" fontId="0" fillId="17" borderId="21" xfId="0" applyNumberFormat="1" applyFill="1" applyBorder="1" applyAlignment="1">
      <alignment horizontal="center"/>
    </xf>
    <xf numFmtId="1" fontId="0" fillId="13" borderId="42" xfId="0" applyNumberFormat="1" applyFill="1" applyBorder="1" applyAlignment="1">
      <alignment horizontal="center"/>
    </xf>
    <xf numFmtId="1" fontId="0" fillId="13" borderId="22" xfId="0" applyNumberFormat="1" applyFill="1" applyBorder="1" applyAlignment="1">
      <alignment horizontal="center"/>
    </xf>
    <xf numFmtId="1" fontId="0" fillId="13" borderId="49" xfId="0" applyNumberFormat="1" applyFill="1" applyBorder="1" applyAlignment="1">
      <alignment horizontal="center"/>
    </xf>
    <xf numFmtId="1" fontId="0" fillId="17" borderId="27" xfId="0" applyNumberFormat="1" applyFill="1" applyBorder="1" applyAlignment="1">
      <alignment horizontal="center"/>
    </xf>
    <xf numFmtId="1" fontId="0" fillId="13" borderId="39" xfId="0" applyNumberFormat="1" applyFill="1" applyBorder="1" applyAlignment="1">
      <alignment horizontal="center"/>
    </xf>
    <xf numFmtId="1" fontId="0" fillId="13" borderId="57" xfId="0" applyNumberFormat="1" applyFill="1" applyBorder="1" applyAlignment="1">
      <alignment horizontal="center"/>
    </xf>
    <xf numFmtId="0" fontId="0" fillId="20" borderId="3" xfId="0" applyFill="1" applyBorder="1" applyAlignment="1">
      <alignment horizontal="right" vertical="center"/>
    </xf>
    <xf numFmtId="0" fontId="0" fillId="20" borderId="41" xfId="0" applyFill="1" applyBorder="1" applyAlignment="1">
      <alignment horizontal="right" vertical="center"/>
    </xf>
    <xf numFmtId="0" fontId="0" fillId="20" borderId="28" xfId="0" applyFill="1" applyBorder="1" applyAlignment="1">
      <alignment horizontal="right" vertical="center"/>
    </xf>
    <xf numFmtId="0" fontId="0" fillId="20" borderId="4" xfId="0" applyFill="1" applyBorder="1" applyAlignment="1">
      <alignment horizontal="right" vertical="center"/>
    </xf>
    <xf numFmtId="0" fontId="0" fillId="20" borderId="33" xfId="0" applyFill="1" applyBorder="1" applyAlignment="1">
      <alignment horizontal="right" vertical="center"/>
    </xf>
    <xf numFmtId="1" fontId="0" fillId="17" borderId="24" xfId="0" applyNumberFormat="1" applyFill="1" applyBorder="1" applyAlignment="1">
      <alignment horizontal="center"/>
    </xf>
    <xf numFmtId="1" fontId="0" fillId="17" borderId="18" xfId="0" applyNumberFormat="1" applyFill="1" applyBorder="1" applyAlignment="1">
      <alignment horizontal="center"/>
    </xf>
    <xf numFmtId="1" fontId="0" fillId="17" borderId="30" xfId="0" applyNumberFormat="1" applyFill="1" applyBorder="1" applyAlignment="1">
      <alignment horizontal="center"/>
    </xf>
    <xf numFmtId="0" fontId="0" fillId="20" borderId="50" xfId="0" applyFill="1" applyBorder="1" applyAlignment="1">
      <alignment horizontal="center"/>
    </xf>
    <xf numFmtId="0" fontId="0" fillId="20" borderId="51" xfId="0" applyFill="1" applyBorder="1" applyAlignment="1">
      <alignment horizontal="center"/>
    </xf>
    <xf numFmtId="0" fontId="0" fillId="20" borderId="52" xfId="0" applyFill="1" applyBorder="1" applyAlignment="1">
      <alignment horizontal="center"/>
    </xf>
    <xf numFmtId="0" fontId="16" fillId="15" borderId="9" xfId="0" applyFont="1" applyFill="1" applyBorder="1" applyAlignment="1">
      <alignment horizontal="right" vertical="center"/>
    </xf>
    <xf numFmtId="0" fontId="16" fillId="7" borderId="9" xfId="0" applyFont="1" applyFill="1" applyBorder="1" applyAlignment="1" applyProtection="1">
      <alignment horizontal="center" vertical="center"/>
      <protection locked="0"/>
    </xf>
    <xf numFmtId="0" fontId="16" fillId="15" borderId="3" xfId="0" applyFont="1" applyFill="1" applyBorder="1" applyAlignment="1">
      <alignment horizontal="right" vertical="center"/>
    </xf>
    <xf numFmtId="0" fontId="16" fillId="7" borderId="3" xfId="0" applyFont="1" applyFill="1" applyBorder="1" applyAlignment="1" applyProtection="1">
      <alignment horizontal="center" vertical="center"/>
      <protection locked="0"/>
    </xf>
    <xf numFmtId="0" fontId="16" fillId="15" borderId="3" xfId="0" applyFont="1" applyFill="1" applyBorder="1" applyAlignment="1">
      <alignment horizontal="center" vertical="center" wrapText="1"/>
    </xf>
    <xf numFmtId="0" fontId="16" fillId="22" borderId="3" xfId="0" applyFont="1" applyFill="1" applyBorder="1" applyAlignment="1" applyProtection="1">
      <alignment horizontal="center" vertical="center"/>
    </xf>
    <xf numFmtId="0" fontId="16" fillId="15" borderId="4" xfId="0" applyFont="1" applyFill="1" applyBorder="1" applyAlignment="1">
      <alignment horizontal="right" vertical="center"/>
    </xf>
    <xf numFmtId="0" fontId="16" fillId="13" borderId="4" xfId="0" applyFont="1" applyFill="1" applyBorder="1" applyAlignment="1" applyProtection="1">
      <alignment horizontal="center" vertical="center"/>
    </xf>
    <xf numFmtId="0" fontId="5" fillId="20" borderId="0" xfId="0" applyFont="1" applyFill="1"/>
    <xf numFmtId="0" fontId="0" fillId="0" borderId="0" xfId="0" applyAlignment="1">
      <alignment vertical="top" wrapText="1"/>
    </xf>
    <xf numFmtId="0" fontId="32" fillId="0" borderId="4" xfId="0" applyFont="1" applyFill="1" applyBorder="1" applyAlignment="1" applyProtection="1">
      <alignment horizontal="center" vertical="center"/>
      <protection locked="0"/>
    </xf>
    <xf numFmtId="0" fontId="0" fillId="0" borderId="0" xfId="0" applyAlignment="1">
      <alignment horizontal="left" vertical="top"/>
    </xf>
    <xf numFmtId="0" fontId="0" fillId="0" borderId="0" xfId="0" applyAlignment="1"/>
    <xf numFmtId="0" fontId="0" fillId="0" borderId="0" xfId="0" applyAlignment="1">
      <alignment horizontal="left" vertical="top" wrapText="1"/>
    </xf>
    <xf numFmtId="0" fontId="44" fillId="0" borderId="0" xfId="0" applyFont="1" applyAlignment="1">
      <alignment horizontal="left" vertical="top"/>
    </xf>
    <xf numFmtId="0" fontId="41" fillId="0" borderId="0" xfId="0" applyFont="1" applyFill="1" applyBorder="1" applyAlignment="1" applyProtection="1">
      <alignment horizontal="center"/>
      <protection locked="0"/>
    </xf>
    <xf numFmtId="0" fontId="13" fillId="0" borderId="0" xfId="0" applyFont="1" applyFill="1" applyBorder="1" applyAlignment="1" applyProtection="1">
      <alignment horizontal="center"/>
      <protection locked="0"/>
    </xf>
    <xf numFmtId="0" fontId="40" fillId="0" borderId="0" xfId="0" applyFont="1" applyAlignment="1">
      <alignment horizontal="left"/>
    </xf>
    <xf numFmtId="0" fontId="40" fillId="0" borderId="0" xfId="0" applyFont="1" applyAlignment="1">
      <alignment horizontal="right"/>
    </xf>
    <xf numFmtId="0" fontId="25" fillId="0" borderId="0" xfId="0" applyFont="1" applyFill="1" applyBorder="1" applyAlignment="1">
      <alignment horizontal="left" vertical="top" wrapText="1"/>
    </xf>
    <xf numFmtId="0" fontId="20" fillId="8" borderId="14" xfId="0" applyFont="1" applyFill="1" applyBorder="1" applyAlignment="1">
      <alignment horizontal="center" vertical="center"/>
    </xf>
    <xf numFmtId="0" fontId="20" fillId="8" borderId="15" xfId="0" applyFont="1" applyFill="1" applyBorder="1" applyAlignment="1">
      <alignment horizontal="center" vertical="center"/>
    </xf>
    <xf numFmtId="0" fontId="20" fillId="8" borderId="16" xfId="0" applyFont="1" applyFill="1" applyBorder="1" applyAlignment="1">
      <alignment horizontal="center" vertical="center"/>
    </xf>
    <xf numFmtId="0" fontId="20" fillId="8" borderId="47" xfId="0" applyFont="1" applyFill="1" applyBorder="1" applyAlignment="1">
      <alignment horizontal="center" vertical="center"/>
    </xf>
    <xf numFmtId="0" fontId="20" fillId="8" borderId="10" xfId="0" applyFont="1" applyFill="1" applyBorder="1" applyAlignment="1">
      <alignment horizontal="center" vertical="center"/>
    </xf>
    <xf numFmtId="0" fontId="20" fillId="8" borderId="48" xfId="0" applyFont="1" applyFill="1" applyBorder="1" applyAlignment="1">
      <alignment horizontal="center" vertical="center"/>
    </xf>
    <xf numFmtId="0" fontId="13" fillId="8" borderId="15" xfId="0" applyFont="1" applyFill="1" applyBorder="1" applyAlignment="1">
      <alignment horizontal="left" vertical="center" wrapText="1"/>
    </xf>
    <xf numFmtId="0" fontId="13" fillId="8" borderId="0" xfId="0" applyFont="1" applyFill="1" applyBorder="1" applyAlignment="1">
      <alignment horizontal="left" vertical="center" wrapText="1"/>
    </xf>
    <xf numFmtId="0" fontId="18" fillId="20" borderId="0" xfId="0" applyFont="1" applyFill="1" applyBorder="1" applyAlignment="1">
      <alignment horizontal="center" vertical="center"/>
    </xf>
    <xf numFmtId="0" fontId="18" fillId="19" borderId="0" xfId="0" applyFont="1" applyFill="1" applyBorder="1" applyAlignment="1">
      <alignment horizontal="center" vertical="center"/>
    </xf>
    <xf numFmtId="0" fontId="18" fillId="15" borderId="0" xfId="0" applyFont="1" applyFill="1" applyBorder="1" applyAlignment="1">
      <alignment horizontal="center" vertical="center"/>
    </xf>
    <xf numFmtId="0" fontId="18" fillId="4" borderId="0" xfId="0" applyFont="1" applyFill="1" applyBorder="1" applyAlignment="1">
      <alignment horizontal="center" vertical="center"/>
    </xf>
    <xf numFmtId="0" fontId="6" fillId="7" borderId="35" xfId="0" applyFont="1" applyFill="1" applyBorder="1" applyAlignment="1" applyProtection="1">
      <alignment horizontal="center" vertical="center"/>
      <protection locked="0"/>
    </xf>
    <xf numFmtId="0" fontId="6" fillId="7" borderId="36" xfId="0" applyFont="1" applyFill="1" applyBorder="1" applyAlignment="1" applyProtection="1">
      <alignment horizontal="center" vertical="center"/>
      <protection locked="0"/>
    </xf>
    <xf numFmtId="0" fontId="6" fillId="7" borderId="7" xfId="0" applyFont="1" applyFill="1" applyBorder="1" applyAlignment="1" applyProtection="1">
      <alignment horizontal="center" vertical="center"/>
      <protection locked="0"/>
    </xf>
    <xf numFmtId="0" fontId="11" fillId="4" borderId="11" xfId="0" applyFont="1" applyFill="1" applyBorder="1" applyAlignment="1">
      <alignment horizontal="center" vertical="center"/>
    </xf>
    <xf numFmtId="0" fontId="11" fillId="4" borderId="12" xfId="0" applyFont="1" applyFill="1" applyBorder="1" applyAlignment="1">
      <alignment horizontal="center" vertical="center"/>
    </xf>
    <xf numFmtId="0" fontId="11" fillId="4" borderId="13" xfId="0" applyFont="1" applyFill="1" applyBorder="1" applyAlignment="1">
      <alignment horizontal="center" vertical="center"/>
    </xf>
    <xf numFmtId="0" fontId="11" fillId="20" borderId="11" xfId="0" applyFont="1" applyFill="1" applyBorder="1" applyAlignment="1">
      <alignment horizontal="center" vertical="center"/>
    </xf>
    <xf numFmtId="0" fontId="11" fillId="20" borderId="12" xfId="0" applyFont="1" applyFill="1" applyBorder="1" applyAlignment="1">
      <alignment horizontal="center" vertical="center"/>
    </xf>
    <xf numFmtId="0" fontId="11" fillId="20" borderId="13" xfId="0" applyFont="1" applyFill="1" applyBorder="1" applyAlignment="1">
      <alignment horizontal="center" vertical="center"/>
    </xf>
    <xf numFmtId="0" fontId="28" fillId="0" borderId="0" xfId="0" applyFont="1" applyAlignment="1">
      <alignment horizontal="left" vertical="center"/>
    </xf>
    <xf numFmtId="164" fontId="0" fillId="11" borderId="22" xfId="0" applyNumberFormat="1" applyFont="1" applyFill="1" applyBorder="1" applyAlignment="1">
      <alignment horizontal="center"/>
    </xf>
    <xf numFmtId="0" fontId="6" fillId="7" borderId="4" xfId="0" applyFont="1" applyFill="1" applyBorder="1" applyAlignment="1">
      <alignment horizontal="center" vertical="center"/>
    </xf>
    <xf numFmtId="0" fontId="6" fillId="7" borderId="33" xfId="0" applyFont="1" applyFill="1" applyBorder="1" applyAlignment="1" applyProtection="1">
      <alignment horizontal="center" vertical="center"/>
      <protection locked="0"/>
    </xf>
    <xf numFmtId="0" fontId="6" fillId="7" borderId="34" xfId="0" applyFont="1" applyFill="1" applyBorder="1" applyAlignment="1" applyProtection="1">
      <alignment horizontal="center" vertical="center"/>
      <protection locked="0"/>
    </xf>
    <xf numFmtId="0" fontId="6" fillId="7" borderId="37" xfId="0" applyFont="1" applyFill="1" applyBorder="1" applyAlignment="1" applyProtection="1">
      <alignment horizontal="center" vertical="center"/>
      <protection locked="0"/>
    </xf>
    <xf numFmtId="0" fontId="6" fillId="7" borderId="20"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21" xfId="0" applyFont="1" applyFill="1" applyBorder="1" applyAlignment="1">
      <alignment horizontal="center" vertical="center"/>
    </xf>
    <xf numFmtId="0" fontId="0" fillId="11" borderId="18" xfId="0" applyFill="1" applyBorder="1" applyAlignment="1">
      <alignment horizontal="center"/>
    </xf>
    <xf numFmtId="0" fontId="6" fillId="7" borderId="43" xfId="0" applyFont="1" applyFill="1" applyBorder="1" applyAlignment="1" applyProtection="1">
      <alignment horizontal="center" vertical="center"/>
      <protection locked="0"/>
    </xf>
    <xf numFmtId="0" fontId="6" fillId="7" borderId="44" xfId="0" applyFont="1" applyFill="1" applyBorder="1" applyAlignment="1" applyProtection="1">
      <alignment horizontal="center" vertical="center"/>
      <protection locked="0"/>
    </xf>
    <xf numFmtId="0" fontId="6" fillId="7" borderId="45" xfId="0" applyFont="1" applyFill="1" applyBorder="1" applyAlignment="1" applyProtection="1">
      <alignment horizontal="center" vertical="center"/>
      <protection locked="0"/>
    </xf>
    <xf numFmtId="0" fontId="6" fillId="7" borderId="6" xfId="0" applyFont="1" applyFill="1" applyBorder="1" applyAlignment="1" applyProtection="1">
      <alignment horizontal="center" vertical="center"/>
      <protection locked="0"/>
    </xf>
    <xf numFmtId="0" fontId="6" fillId="7" borderId="5" xfId="0" applyFont="1" applyFill="1" applyBorder="1" applyAlignment="1" applyProtection="1">
      <alignment horizontal="center" vertical="center"/>
      <protection locked="0"/>
    </xf>
    <xf numFmtId="164" fontId="0" fillId="9" borderId="22" xfId="0" applyNumberFormat="1" applyFont="1" applyFill="1" applyBorder="1" applyAlignment="1">
      <alignment horizontal="center"/>
    </xf>
    <xf numFmtId="0" fontId="0" fillId="10" borderId="18" xfId="0" applyFill="1" applyBorder="1" applyAlignment="1">
      <alignment horizontal="center"/>
    </xf>
    <xf numFmtId="164" fontId="0" fillId="10" borderId="22" xfId="0" applyNumberFormat="1" applyFont="1" applyFill="1" applyBorder="1" applyAlignment="1">
      <alignment horizontal="center"/>
    </xf>
    <xf numFmtId="0" fontId="0" fillId="12" borderId="18" xfId="0" applyFill="1" applyBorder="1" applyAlignment="1">
      <alignment horizontal="center"/>
    </xf>
    <xf numFmtId="164" fontId="0" fillId="12" borderId="22" xfId="0" applyNumberFormat="1" applyFont="1" applyFill="1" applyBorder="1" applyAlignment="1">
      <alignment horizontal="center"/>
    </xf>
    <xf numFmtId="0" fontId="0" fillId="4" borderId="18" xfId="0" applyFill="1" applyBorder="1" applyAlignment="1">
      <alignment horizontal="center"/>
    </xf>
    <xf numFmtId="164" fontId="0" fillId="4" borderId="22" xfId="0" applyNumberFormat="1" applyFont="1" applyFill="1" applyBorder="1" applyAlignment="1">
      <alignment horizontal="center"/>
    </xf>
    <xf numFmtId="0" fontId="0" fillId="17" borderId="18" xfId="0" applyFill="1" applyBorder="1" applyAlignment="1">
      <alignment horizontal="center"/>
    </xf>
    <xf numFmtId="164" fontId="0" fillId="17" borderId="22" xfId="0" applyNumberFormat="1" applyFont="1" applyFill="1" applyBorder="1" applyAlignment="1">
      <alignment horizontal="center"/>
    </xf>
    <xf numFmtId="0" fontId="0" fillId="9" borderId="18" xfId="0" applyFill="1" applyBorder="1" applyAlignment="1">
      <alignment horizontal="center"/>
    </xf>
    <xf numFmtId="0" fontId="6" fillId="7" borderId="39" xfId="0" applyFont="1" applyFill="1" applyBorder="1" applyAlignment="1">
      <alignment horizontal="center" vertical="center"/>
    </xf>
    <xf numFmtId="0" fontId="6" fillId="7" borderId="17" xfId="0" applyFont="1" applyFill="1" applyBorder="1" applyAlignment="1">
      <alignment horizontal="center" vertical="center"/>
    </xf>
    <xf numFmtId="0" fontId="6" fillId="7" borderId="42" xfId="0" applyFont="1" applyFill="1" applyBorder="1" applyAlignment="1">
      <alignment horizontal="center" vertical="center"/>
    </xf>
    <xf numFmtId="0" fontId="6" fillId="7" borderId="27" xfId="0" applyFont="1" applyFill="1" applyBorder="1" applyAlignment="1">
      <alignment horizontal="center" vertical="center"/>
    </xf>
    <xf numFmtId="0" fontId="6" fillId="7" borderId="26" xfId="0" applyFont="1" applyFill="1" applyBorder="1" applyAlignment="1">
      <alignment horizontal="center" vertical="center"/>
    </xf>
    <xf numFmtId="0" fontId="6" fillId="7" borderId="40" xfId="0" applyFont="1" applyFill="1" applyBorder="1" applyAlignment="1">
      <alignment horizontal="center" vertical="center"/>
    </xf>
    <xf numFmtId="0" fontId="6" fillId="7" borderId="38" xfId="0" applyFont="1" applyFill="1" applyBorder="1" applyAlignment="1">
      <alignment horizontal="center" vertical="center"/>
    </xf>
    <xf numFmtId="0" fontId="6" fillId="7" borderId="53" xfId="0" applyFont="1" applyFill="1" applyBorder="1" applyAlignment="1">
      <alignment horizontal="center" vertical="center"/>
    </xf>
    <xf numFmtId="0" fontId="6" fillId="7" borderId="22" xfId="0" applyFont="1" applyFill="1" applyBorder="1" applyAlignment="1">
      <alignment horizontal="center" vertical="center"/>
    </xf>
    <xf numFmtId="0" fontId="6" fillId="7" borderId="49" xfId="0" applyFont="1" applyFill="1" applyBorder="1" applyAlignment="1">
      <alignment horizontal="center" vertical="center"/>
    </xf>
    <xf numFmtId="0" fontId="41" fillId="0" borderId="0" xfId="0" applyFont="1" applyAlignment="1" applyProtection="1">
      <alignment horizontal="center" vertical="center" wrapText="1"/>
      <protection locked="0"/>
    </xf>
    <xf numFmtId="0" fontId="0" fillId="0" borderId="0" xfId="0" applyAlignment="1">
      <alignment horizontal="right"/>
    </xf>
    <xf numFmtId="0" fontId="38" fillId="23" borderId="0" xfId="0" applyFont="1" applyFill="1" applyAlignment="1">
      <alignment horizontal="center"/>
    </xf>
    <xf numFmtId="0" fontId="40" fillId="0" borderId="15" xfId="0" applyFont="1" applyBorder="1" applyAlignment="1">
      <alignment horizontal="left" vertical="top" wrapText="1"/>
    </xf>
    <xf numFmtId="0" fontId="40" fillId="0" borderId="0" xfId="0" applyFont="1" applyAlignment="1">
      <alignment horizontal="left" vertical="top" wrapText="1"/>
    </xf>
    <xf numFmtId="0" fontId="0" fillId="0" borderId="0" xfId="0" applyAlignment="1" applyProtection="1">
      <alignment horizontal="left" vertical="top"/>
      <protection locked="0"/>
    </xf>
    <xf numFmtId="0" fontId="0" fillId="0" borderId="10" xfId="0" applyBorder="1" applyAlignment="1" applyProtection="1">
      <alignment horizontal="left" vertical="top"/>
      <protection locked="0"/>
    </xf>
    <xf numFmtId="0" fontId="3" fillId="0" borderId="0" xfId="0" applyFont="1" applyAlignment="1">
      <alignment horizontal="left" vertical="top" wrapText="1"/>
    </xf>
    <xf numFmtId="0" fontId="5" fillId="0" borderId="11" xfId="0" applyFont="1" applyBorder="1" applyAlignment="1">
      <alignment horizontal="center"/>
    </xf>
    <xf numFmtId="0" fontId="5" fillId="0" borderId="12" xfId="0" applyFont="1" applyBorder="1" applyAlignment="1">
      <alignment horizontal="center"/>
    </xf>
    <xf numFmtId="0" fontId="5" fillId="0" borderId="13" xfId="0" applyFont="1"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center"/>
    </xf>
    <xf numFmtId="0" fontId="5" fillId="0" borderId="0" xfId="0" applyFont="1" applyAlignment="1">
      <alignment horizontal="left"/>
    </xf>
    <xf numFmtId="0" fontId="0" fillId="9" borderId="26" xfId="0" applyFill="1" applyBorder="1" applyAlignment="1">
      <alignment horizontal="center"/>
    </xf>
    <xf numFmtId="0" fontId="0" fillId="9" borderId="27" xfId="0" applyFill="1" applyBorder="1" applyAlignment="1">
      <alignment horizontal="center"/>
    </xf>
    <xf numFmtId="0" fontId="0" fillId="7" borderId="26" xfId="0" applyFill="1" applyBorder="1" applyAlignment="1">
      <alignment horizontal="center"/>
    </xf>
    <xf numFmtId="0" fontId="0" fillId="7" borderId="27" xfId="0" applyFill="1" applyBorder="1" applyAlignment="1">
      <alignment horizontal="center"/>
    </xf>
    <xf numFmtId="0" fontId="0" fillId="4" borderId="26" xfId="0" applyFill="1" applyBorder="1" applyAlignment="1">
      <alignment horizontal="center"/>
    </xf>
    <xf numFmtId="0" fontId="0" fillId="4" borderId="27" xfId="0" applyFill="1" applyBorder="1" applyAlignment="1">
      <alignment horizontal="center"/>
    </xf>
    <xf numFmtId="0" fontId="0" fillId="8" borderId="26" xfId="0" applyFill="1" applyBorder="1" applyAlignment="1">
      <alignment horizontal="center"/>
    </xf>
    <xf numFmtId="0" fontId="0" fillId="8" borderId="27" xfId="0" applyFill="1" applyBorder="1" applyAlignment="1">
      <alignment horizontal="center"/>
    </xf>
    <xf numFmtId="0" fontId="0" fillId="5" borderId="26" xfId="0" applyFill="1" applyBorder="1" applyAlignment="1">
      <alignment horizontal="center"/>
    </xf>
    <xf numFmtId="0" fontId="0" fillId="5" borderId="27" xfId="0" applyFill="1" applyBorder="1" applyAlignment="1">
      <alignment horizontal="center"/>
    </xf>
    <xf numFmtId="0" fontId="0" fillId="6" borderId="26" xfId="0" applyFill="1" applyBorder="1" applyAlignment="1">
      <alignment horizontal="center"/>
    </xf>
    <xf numFmtId="0" fontId="0" fillId="6" borderId="27" xfId="0" applyFill="1" applyBorder="1" applyAlignment="1">
      <alignment horizont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cs-CZ" b="1">
                <a:solidFill>
                  <a:schemeClr val="tx1"/>
                </a:solidFill>
              </a:rPr>
              <a:t>Průběh tepelných</a:t>
            </a:r>
            <a:r>
              <a:rPr lang="cs-CZ" b="1" baseline="0">
                <a:solidFill>
                  <a:schemeClr val="tx1"/>
                </a:solidFill>
              </a:rPr>
              <a:t> zisků pro zvolený měsíc v roce </a:t>
            </a:r>
            <a:r>
              <a:rPr lang="en-US" b="1">
                <a:solidFill>
                  <a:schemeClr val="tx1"/>
                </a:solidFill>
              </a:rPr>
              <a:t>[W</a:t>
            </a:r>
            <a:r>
              <a:rPr lang="en-US" b="1"/>
              <a:t>]</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cs-CZ"/>
        </a:p>
      </c:txPr>
    </c:title>
    <c:autoTitleDeleted val="0"/>
    <c:plotArea>
      <c:layout/>
      <c:scatterChart>
        <c:scatterStyle val="smoothMarker"/>
        <c:varyColors val="0"/>
        <c:ser>
          <c:idx val="2"/>
          <c:order val="0"/>
          <c:tx>
            <c:strRef>
              <c:f>Výpočet_zadání!$B$774</c:f>
              <c:strCache>
                <c:ptCount val="1"/>
                <c:pt idx="0">
                  <c:v>Tepelná zátěž celkem [W]</c:v>
                </c:pt>
              </c:strCache>
            </c:strRef>
          </c:tx>
          <c:spPr>
            <a:ln w="25400" cap="rnd">
              <a:solidFill>
                <a:srgbClr val="FF0000"/>
              </a:solidFill>
              <a:round/>
            </a:ln>
            <a:effectLst/>
          </c:spPr>
          <c:marker>
            <c:symbol val="none"/>
          </c:marker>
          <c:xVal>
            <c:numRef>
              <c:f>Výpočet_zadání!$C$763:$AA$763</c:f>
              <c:numCache>
                <c:formatCode>General</c:formatCode>
                <c:ptCount val="2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numCache>
            </c:numRef>
          </c:xVal>
          <c:yVal>
            <c:numRef>
              <c:f>Výpočet_zadání!$C$774:$AA$774</c:f>
              <c:numCache>
                <c:formatCode>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yVal>
          <c:smooth val="1"/>
        </c:ser>
        <c:ser>
          <c:idx val="0"/>
          <c:order val="1"/>
          <c:tx>
            <c:strRef>
              <c:f>Výpočet_zadání!$B$764</c:f>
              <c:strCache>
                <c:ptCount val="1"/>
                <c:pt idx="0">
                  <c:v>Celk. tep. zisk okny radiací [W] </c:v>
                </c:pt>
              </c:strCache>
            </c:strRef>
          </c:tx>
          <c:spPr>
            <a:ln w="19050" cap="rnd">
              <a:solidFill>
                <a:schemeClr val="accent1"/>
              </a:solidFill>
              <a:round/>
            </a:ln>
            <a:effectLst/>
          </c:spPr>
          <c:marker>
            <c:symbol val="none"/>
          </c:marker>
          <c:xVal>
            <c:numRef>
              <c:f>Výpočet_zadání!$C$763:$AA$763</c:f>
              <c:numCache>
                <c:formatCode>General</c:formatCode>
                <c:ptCount val="2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numCache>
            </c:numRef>
          </c:xVal>
          <c:yVal>
            <c:numRef>
              <c:f>Výpočet_zadání!$C$764:$AA$764</c:f>
              <c:numCache>
                <c:formatCode>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yVal>
          <c:smooth val="1"/>
        </c:ser>
        <c:ser>
          <c:idx val="1"/>
          <c:order val="2"/>
          <c:tx>
            <c:strRef>
              <c:f>Výpočet_zadání!$B$765</c:f>
              <c:strCache>
                <c:ptCount val="1"/>
                <c:pt idx="0">
                  <c:v>Celk. tep. zisk okny konvek. [W] </c:v>
                </c:pt>
              </c:strCache>
            </c:strRef>
          </c:tx>
          <c:spPr>
            <a:ln w="19050" cap="rnd">
              <a:solidFill>
                <a:schemeClr val="accent2"/>
              </a:solidFill>
              <a:round/>
            </a:ln>
            <a:effectLst/>
          </c:spPr>
          <c:marker>
            <c:symbol val="none"/>
          </c:marker>
          <c:xVal>
            <c:numRef>
              <c:f>Výpočet_zadání!$C$763:$AA$763</c:f>
              <c:numCache>
                <c:formatCode>General</c:formatCode>
                <c:ptCount val="2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numCache>
            </c:numRef>
          </c:xVal>
          <c:yVal>
            <c:numRef>
              <c:f>Výpočet_zadání!$C$765:$AA$765</c:f>
              <c:numCache>
                <c:formatCode>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yVal>
          <c:smooth val="1"/>
        </c:ser>
        <c:ser>
          <c:idx val="3"/>
          <c:order val="3"/>
          <c:tx>
            <c:strRef>
              <c:f>Výpočet_zadání!$B$767</c:f>
              <c:strCache>
                <c:ptCount val="1"/>
                <c:pt idx="0">
                  <c:v>Celk. tepelné zisky - stěny [W]</c:v>
                </c:pt>
              </c:strCache>
            </c:strRef>
          </c:tx>
          <c:spPr>
            <a:ln w="19050" cap="rnd">
              <a:solidFill>
                <a:schemeClr val="accent4"/>
              </a:solidFill>
              <a:round/>
            </a:ln>
            <a:effectLst/>
          </c:spPr>
          <c:marker>
            <c:symbol val="none"/>
          </c:marker>
          <c:xVal>
            <c:numRef>
              <c:f>Výpočet_zadání!$C$763:$AA$763</c:f>
              <c:numCache>
                <c:formatCode>General</c:formatCode>
                <c:ptCount val="2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numCache>
            </c:numRef>
          </c:xVal>
          <c:yVal>
            <c:numRef>
              <c:f>Výpočet_zadání!$C$767:$AA$767</c:f>
              <c:numCache>
                <c:formatCode>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yVal>
          <c:smooth val="1"/>
        </c:ser>
        <c:ser>
          <c:idx val="4"/>
          <c:order val="4"/>
          <c:tx>
            <c:strRef>
              <c:f>Výpočet_zadání!$B$768</c:f>
              <c:strCache>
                <c:ptCount val="1"/>
                <c:pt idx="0">
                  <c:v>Celk. tepelné zisky - lidé [W]</c:v>
                </c:pt>
              </c:strCache>
            </c:strRef>
          </c:tx>
          <c:spPr>
            <a:ln w="19050" cap="rnd">
              <a:solidFill>
                <a:schemeClr val="accent5"/>
              </a:solidFill>
              <a:round/>
            </a:ln>
            <a:effectLst/>
          </c:spPr>
          <c:marker>
            <c:symbol val="none"/>
          </c:marker>
          <c:xVal>
            <c:numRef>
              <c:f>Výpočet_zadání!$C$763:$AA$763</c:f>
              <c:numCache>
                <c:formatCode>General</c:formatCode>
                <c:ptCount val="2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numCache>
            </c:numRef>
          </c:xVal>
          <c:yVal>
            <c:numRef>
              <c:f>Výpočet_zadání!$C$768:$AA$768</c:f>
              <c:numCache>
                <c:formatCode>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yVal>
          <c:smooth val="1"/>
        </c:ser>
        <c:ser>
          <c:idx val="5"/>
          <c:order val="5"/>
          <c:tx>
            <c:strRef>
              <c:f>Výpočet_zadání!$B$769</c:f>
              <c:strCache>
                <c:ptCount val="1"/>
                <c:pt idx="0">
                  <c:v>Celk. tep. zisky - el. zařízení [W]</c:v>
                </c:pt>
              </c:strCache>
            </c:strRef>
          </c:tx>
          <c:spPr>
            <a:ln w="19050" cap="rnd">
              <a:solidFill>
                <a:schemeClr val="accent6"/>
              </a:solidFill>
              <a:round/>
            </a:ln>
            <a:effectLst/>
          </c:spPr>
          <c:marker>
            <c:symbol val="none"/>
          </c:marker>
          <c:xVal>
            <c:numRef>
              <c:f>Výpočet_zadání!$C$763:$AA$763</c:f>
              <c:numCache>
                <c:formatCode>General</c:formatCode>
                <c:ptCount val="2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numCache>
            </c:numRef>
          </c:xVal>
          <c:yVal>
            <c:numRef>
              <c:f>Výpočet_zadání!$C$769:$AA$769</c:f>
              <c:numCache>
                <c:formatCode>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yVal>
          <c:smooth val="1"/>
        </c:ser>
        <c:ser>
          <c:idx val="6"/>
          <c:order val="6"/>
          <c:tx>
            <c:strRef>
              <c:f>Výpočet_zadání!$B$770</c:f>
              <c:strCache>
                <c:ptCount val="1"/>
                <c:pt idx="0">
                  <c:v>Celk. tep. zisky - osvětlení [W]</c:v>
                </c:pt>
              </c:strCache>
            </c:strRef>
          </c:tx>
          <c:spPr>
            <a:ln w="19050" cap="rnd">
              <a:solidFill>
                <a:schemeClr val="accent1">
                  <a:lumMod val="60000"/>
                </a:schemeClr>
              </a:solidFill>
              <a:round/>
            </a:ln>
            <a:effectLst/>
          </c:spPr>
          <c:marker>
            <c:symbol val="none"/>
          </c:marker>
          <c:xVal>
            <c:numRef>
              <c:f>Výpočet_zadání!$C$763:$AA$763</c:f>
              <c:numCache>
                <c:formatCode>General</c:formatCode>
                <c:ptCount val="2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numCache>
            </c:numRef>
          </c:xVal>
          <c:yVal>
            <c:numRef>
              <c:f>Výpočet_zadání!$C$770:$AA$770</c:f>
              <c:numCache>
                <c:formatCode>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yVal>
          <c:smooth val="1"/>
        </c:ser>
        <c:ser>
          <c:idx val="7"/>
          <c:order val="7"/>
          <c:tx>
            <c:strRef>
              <c:f>Výpočet_zadání!$B$771</c:f>
              <c:strCache>
                <c:ptCount val="1"/>
                <c:pt idx="0">
                  <c:v>Tepelné zisky - pokrmy [W]</c:v>
                </c:pt>
              </c:strCache>
            </c:strRef>
          </c:tx>
          <c:spPr>
            <a:ln w="19050" cap="rnd">
              <a:solidFill>
                <a:schemeClr val="accent2">
                  <a:lumMod val="60000"/>
                </a:schemeClr>
              </a:solidFill>
              <a:round/>
            </a:ln>
            <a:effectLst/>
          </c:spPr>
          <c:marker>
            <c:symbol val="none"/>
          </c:marker>
          <c:xVal>
            <c:numRef>
              <c:f>Výpočet_zadání!$C$763:$AA$763</c:f>
              <c:numCache>
                <c:formatCode>General</c:formatCode>
                <c:ptCount val="2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numCache>
            </c:numRef>
          </c:xVal>
          <c:yVal>
            <c:numRef>
              <c:f>Výpočet_zadání!$C$771:$AA$771</c:f>
              <c:numCache>
                <c:formatCode>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yVal>
          <c:smooth val="1"/>
        </c:ser>
        <c:dLbls>
          <c:showLegendKey val="0"/>
          <c:showVal val="0"/>
          <c:showCatName val="0"/>
          <c:showSerName val="0"/>
          <c:showPercent val="0"/>
          <c:showBubbleSize val="0"/>
        </c:dLbls>
        <c:axId val="441554520"/>
        <c:axId val="441551776"/>
      </c:scatterChart>
      <c:valAx>
        <c:axId val="441554520"/>
        <c:scaling>
          <c:orientation val="minMax"/>
          <c:max val="24"/>
          <c:min val="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cs-CZ">
                    <a:solidFill>
                      <a:schemeClr val="tx1"/>
                    </a:solidFill>
                  </a:rPr>
                  <a:t>čas [h</a:t>
                </a:r>
                <a:r>
                  <a:rPr lang="cs-CZ"/>
                  <a:t>]</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cs-CZ"/>
            </a:p>
          </c:txPr>
        </c:title>
        <c:numFmt formatCode="General" sourceLinked="1"/>
        <c:majorTickMark val="none"/>
        <c:minorTickMark val="none"/>
        <c:tickLblPos val="nextTo"/>
        <c:spPr>
          <a:solidFill>
            <a:schemeClr val="bg1"/>
          </a:solid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441551776"/>
        <c:crosses val="autoZero"/>
        <c:crossBetween val="midCat"/>
        <c:majorUnit val="1"/>
      </c:valAx>
      <c:valAx>
        <c:axId val="441551776"/>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cs-CZ">
                    <a:solidFill>
                      <a:schemeClr val="tx1"/>
                    </a:solidFill>
                  </a:rPr>
                  <a:t>Tepelné zisky [W]</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cs-CZ"/>
            </a:p>
          </c:txPr>
        </c:title>
        <c:numFmt formatCode="0" sourceLinked="1"/>
        <c:majorTickMark val="none"/>
        <c:minorTickMark val="none"/>
        <c:tickLblPos val="nextTo"/>
        <c:spPr>
          <a:solidFill>
            <a:schemeClr val="bg1"/>
          </a:solid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441554520"/>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cs-CZ"/>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cs-CZ" b="1">
                <a:solidFill>
                  <a:schemeClr val="tx1"/>
                </a:solidFill>
              </a:rPr>
              <a:t>Průběh tepelných</a:t>
            </a:r>
            <a:r>
              <a:rPr lang="cs-CZ" b="1" baseline="0">
                <a:solidFill>
                  <a:schemeClr val="tx1"/>
                </a:solidFill>
              </a:rPr>
              <a:t> zisků pro zvolený měsíc v roce </a:t>
            </a:r>
            <a:r>
              <a:rPr lang="en-US" b="1">
                <a:solidFill>
                  <a:schemeClr val="tx1"/>
                </a:solidFill>
              </a:rPr>
              <a:t>[W</a:t>
            </a:r>
            <a:r>
              <a:rPr lang="en-US" b="1"/>
              <a:t>]</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cs-CZ"/>
        </a:p>
      </c:txPr>
    </c:title>
    <c:autoTitleDeleted val="0"/>
    <c:plotArea>
      <c:layout/>
      <c:scatterChart>
        <c:scatterStyle val="smoothMarker"/>
        <c:varyColors val="0"/>
        <c:ser>
          <c:idx val="2"/>
          <c:order val="0"/>
          <c:tx>
            <c:strRef>
              <c:f>Výpočet_zadání!$B$774</c:f>
              <c:strCache>
                <c:ptCount val="1"/>
                <c:pt idx="0">
                  <c:v>Tepelná zátěž celkem [W]</c:v>
                </c:pt>
              </c:strCache>
            </c:strRef>
          </c:tx>
          <c:spPr>
            <a:ln w="25400" cap="rnd">
              <a:solidFill>
                <a:srgbClr val="FF0000"/>
              </a:solidFill>
              <a:round/>
            </a:ln>
            <a:effectLst/>
          </c:spPr>
          <c:marker>
            <c:symbol val="none"/>
          </c:marker>
          <c:xVal>
            <c:numRef>
              <c:f>Výpočet_zadání!$C$763:$AA$763</c:f>
              <c:numCache>
                <c:formatCode>General</c:formatCode>
                <c:ptCount val="2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numCache>
            </c:numRef>
          </c:xVal>
          <c:yVal>
            <c:numRef>
              <c:f>Výpočet_zadání!$C$774:$AA$774</c:f>
              <c:numCache>
                <c:formatCode>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yVal>
          <c:smooth val="1"/>
        </c:ser>
        <c:ser>
          <c:idx val="0"/>
          <c:order val="1"/>
          <c:tx>
            <c:strRef>
              <c:f>Výpočet_zadání!$B$764</c:f>
              <c:strCache>
                <c:ptCount val="1"/>
                <c:pt idx="0">
                  <c:v>Celk. tep. zisk okny radiací [W] </c:v>
                </c:pt>
              </c:strCache>
            </c:strRef>
          </c:tx>
          <c:spPr>
            <a:ln w="19050" cap="rnd">
              <a:solidFill>
                <a:schemeClr val="accent1"/>
              </a:solidFill>
              <a:round/>
            </a:ln>
            <a:effectLst/>
          </c:spPr>
          <c:marker>
            <c:symbol val="none"/>
          </c:marker>
          <c:xVal>
            <c:numRef>
              <c:f>Výpočet_zadání!$C$763:$AA$763</c:f>
              <c:numCache>
                <c:formatCode>General</c:formatCode>
                <c:ptCount val="2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numCache>
            </c:numRef>
          </c:xVal>
          <c:yVal>
            <c:numRef>
              <c:f>Výpočet_zadání!$C$764:$AA$764</c:f>
              <c:numCache>
                <c:formatCode>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yVal>
          <c:smooth val="1"/>
        </c:ser>
        <c:ser>
          <c:idx val="1"/>
          <c:order val="2"/>
          <c:tx>
            <c:strRef>
              <c:f>Výpočet_zadání!$B$765</c:f>
              <c:strCache>
                <c:ptCount val="1"/>
                <c:pt idx="0">
                  <c:v>Celk. tep. zisk okny konvek. [W] </c:v>
                </c:pt>
              </c:strCache>
            </c:strRef>
          </c:tx>
          <c:spPr>
            <a:ln w="19050" cap="rnd">
              <a:solidFill>
                <a:schemeClr val="accent2"/>
              </a:solidFill>
              <a:round/>
            </a:ln>
            <a:effectLst/>
          </c:spPr>
          <c:marker>
            <c:symbol val="none"/>
          </c:marker>
          <c:xVal>
            <c:numRef>
              <c:f>Výpočet_zadání!$C$763:$AA$763</c:f>
              <c:numCache>
                <c:formatCode>General</c:formatCode>
                <c:ptCount val="2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numCache>
            </c:numRef>
          </c:xVal>
          <c:yVal>
            <c:numRef>
              <c:f>Výpočet_zadání!$C$765:$AA$765</c:f>
              <c:numCache>
                <c:formatCode>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yVal>
          <c:smooth val="1"/>
        </c:ser>
        <c:ser>
          <c:idx val="3"/>
          <c:order val="3"/>
          <c:tx>
            <c:strRef>
              <c:f>Výpočet_zadání!$B$767</c:f>
              <c:strCache>
                <c:ptCount val="1"/>
                <c:pt idx="0">
                  <c:v>Celk. tepelné zisky - stěny [W]</c:v>
                </c:pt>
              </c:strCache>
            </c:strRef>
          </c:tx>
          <c:spPr>
            <a:ln w="19050" cap="rnd">
              <a:solidFill>
                <a:schemeClr val="accent4"/>
              </a:solidFill>
              <a:round/>
            </a:ln>
            <a:effectLst/>
          </c:spPr>
          <c:marker>
            <c:symbol val="none"/>
          </c:marker>
          <c:xVal>
            <c:numRef>
              <c:f>Výpočet_zadání!$C$763:$AA$763</c:f>
              <c:numCache>
                <c:formatCode>General</c:formatCode>
                <c:ptCount val="2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numCache>
            </c:numRef>
          </c:xVal>
          <c:yVal>
            <c:numRef>
              <c:f>Výpočet_zadání!$C$767:$AA$767</c:f>
              <c:numCache>
                <c:formatCode>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yVal>
          <c:smooth val="1"/>
        </c:ser>
        <c:ser>
          <c:idx val="4"/>
          <c:order val="4"/>
          <c:tx>
            <c:strRef>
              <c:f>Výpočet_zadání!$B$768</c:f>
              <c:strCache>
                <c:ptCount val="1"/>
                <c:pt idx="0">
                  <c:v>Celk. tepelné zisky - lidé [W]</c:v>
                </c:pt>
              </c:strCache>
            </c:strRef>
          </c:tx>
          <c:spPr>
            <a:ln w="19050" cap="rnd">
              <a:solidFill>
                <a:schemeClr val="accent5"/>
              </a:solidFill>
              <a:round/>
            </a:ln>
            <a:effectLst/>
          </c:spPr>
          <c:marker>
            <c:symbol val="none"/>
          </c:marker>
          <c:xVal>
            <c:numRef>
              <c:f>Výpočet_zadání!$C$763:$AA$763</c:f>
              <c:numCache>
                <c:formatCode>General</c:formatCode>
                <c:ptCount val="2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numCache>
            </c:numRef>
          </c:xVal>
          <c:yVal>
            <c:numRef>
              <c:f>Výpočet_zadání!$C$768:$AA$768</c:f>
              <c:numCache>
                <c:formatCode>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yVal>
          <c:smooth val="1"/>
        </c:ser>
        <c:ser>
          <c:idx val="5"/>
          <c:order val="5"/>
          <c:tx>
            <c:strRef>
              <c:f>Výpočet_zadání!$B$769</c:f>
              <c:strCache>
                <c:ptCount val="1"/>
                <c:pt idx="0">
                  <c:v>Celk. tep. zisky - el. zařízení [W]</c:v>
                </c:pt>
              </c:strCache>
            </c:strRef>
          </c:tx>
          <c:spPr>
            <a:ln w="19050" cap="rnd">
              <a:solidFill>
                <a:schemeClr val="accent6"/>
              </a:solidFill>
              <a:round/>
            </a:ln>
            <a:effectLst/>
          </c:spPr>
          <c:marker>
            <c:symbol val="none"/>
          </c:marker>
          <c:xVal>
            <c:numRef>
              <c:f>Výpočet_zadání!$C$763:$AA$763</c:f>
              <c:numCache>
                <c:formatCode>General</c:formatCode>
                <c:ptCount val="2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numCache>
            </c:numRef>
          </c:xVal>
          <c:yVal>
            <c:numRef>
              <c:f>Výpočet_zadání!$C$769:$AA$769</c:f>
              <c:numCache>
                <c:formatCode>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yVal>
          <c:smooth val="1"/>
        </c:ser>
        <c:ser>
          <c:idx val="6"/>
          <c:order val="6"/>
          <c:tx>
            <c:strRef>
              <c:f>Výpočet_zadání!$B$770</c:f>
              <c:strCache>
                <c:ptCount val="1"/>
                <c:pt idx="0">
                  <c:v>Celk. tep. zisky - osvětlení [W]</c:v>
                </c:pt>
              </c:strCache>
            </c:strRef>
          </c:tx>
          <c:spPr>
            <a:ln w="19050" cap="rnd">
              <a:solidFill>
                <a:schemeClr val="accent1">
                  <a:lumMod val="60000"/>
                </a:schemeClr>
              </a:solidFill>
              <a:round/>
            </a:ln>
            <a:effectLst/>
          </c:spPr>
          <c:marker>
            <c:symbol val="none"/>
          </c:marker>
          <c:xVal>
            <c:numRef>
              <c:f>Výpočet_zadání!$C$763:$AA$763</c:f>
              <c:numCache>
                <c:formatCode>General</c:formatCode>
                <c:ptCount val="2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numCache>
            </c:numRef>
          </c:xVal>
          <c:yVal>
            <c:numRef>
              <c:f>Výpočet_zadání!$C$770:$AA$770</c:f>
              <c:numCache>
                <c:formatCode>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yVal>
          <c:smooth val="1"/>
        </c:ser>
        <c:ser>
          <c:idx val="7"/>
          <c:order val="7"/>
          <c:tx>
            <c:strRef>
              <c:f>Výpočet_zadání!$B$771</c:f>
              <c:strCache>
                <c:ptCount val="1"/>
                <c:pt idx="0">
                  <c:v>Tepelné zisky - pokrmy [W]</c:v>
                </c:pt>
              </c:strCache>
            </c:strRef>
          </c:tx>
          <c:spPr>
            <a:ln w="19050" cap="rnd">
              <a:solidFill>
                <a:schemeClr val="accent2">
                  <a:lumMod val="60000"/>
                </a:schemeClr>
              </a:solidFill>
              <a:round/>
            </a:ln>
            <a:effectLst/>
          </c:spPr>
          <c:marker>
            <c:symbol val="none"/>
          </c:marker>
          <c:xVal>
            <c:numRef>
              <c:f>Výpočet_zadání!$C$763:$AA$763</c:f>
              <c:numCache>
                <c:formatCode>General</c:formatCode>
                <c:ptCount val="2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numCache>
            </c:numRef>
          </c:xVal>
          <c:yVal>
            <c:numRef>
              <c:f>Výpočet_zadání!$C$771:$AA$771</c:f>
              <c:numCache>
                <c:formatCode>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yVal>
          <c:smooth val="1"/>
        </c:ser>
        <c:dLbls>
          <c:showLegendKey val="0"/>
          <c:showVal val="0"/>
          <c:showCatName val="0"/>
          <c:showSerName val="0"/>
          <c:showPercent val="0"/>
          <c:showBubbleSize val="0"/>
        </c:dLbls>
        <c:axId val="441555304"/>
        <c:axId val="441557264"/>
      </c:scatterChart>
      <c:valAx>
        <c:axId val="441555304"/>
        <c:scaling>
          <c:orientation val="minMax"/>
          <c:max val="24"/>
          <c:min val="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cs-CZ">
                    <a:solidFill>
                      <a:schemeClr val="tx1"/>
                    </a:solidFill>
                  </a:rPr>
                  <a:t>čas [h</a:t>
                </a:r>
                <a:r>
                  <a:rPr lang="cs-CZ"/>
                  <a:t>]</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cs-CZ"/>
            </a:p>
          </c:txPr>
        </c:title>
        <c:numFmt formatCode="General" sourceLinked="1"/>
        <c:majorTickMark val="none"/>
        <c:minorTickMark val="none"/>
        <c:tickLblPos val="nextTo"/>
        <c:spPr>
          <a:solidFill>
            <a:schemeClr val="bg1"/>
          </a:solid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441557264"/>
        <c:crosses val="autoZero"/>
        <c:crossBetween val="midCat"/>
        <c:majorUnit val="1"/>
      </c:valAx>
      <c:valAx>
        <c:axId val="441557264"/>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cs-CZ">
                    <a:solidFill>
                      <a:schemeClr val="tx1"/>
                    </a:solidFill>
                  </a:rPr>
                  <a:t>Tepelné zisky [W]</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cs-CZ"/>
            </a:p>
          </c:txPr>
        </c:title>
        <c:numFmt formatCode="0" sourceLinked="1"/>
        <c:majorTickMark val="none"/>
        <c:minorTickMark val="none"/>
        <c:tickLblPos val="nextTo"/>
        <c:spPr>
          <a:solidFill>
            <a:schemeClr val="bg1"/>
          </a:solid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441555304"/>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cs-CZ"/>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Drop" dropStyle="combo" dx="16" fmlaLink="Zdrojové_tabulky!$D$25" fmlaRange="Zdrojové_tabulky!$A$22:$A$24" noThreeD="1" sel="1" val="0"/>
</file>

<file path=xl/ctrlProps/ctrlProp10.xml><?xml version="1.0" encoding="utf-8"?>
<formControlPr xmlns="http://schemas.microsoft.com/office/spreadsheetml/2009/9/main" objectType="Drop" dropLines="18" dropStyle="combo" dx="16" fmlaLink="Zdrojové_tabulky!$V$3" fmlaRange="Zdrojové_tabulky!$P$5:$P$33" noThreeD="1" sel="8" val="3"/>
</file>

<file path=xl/ctrlProps/ctrlProp11.xml><?xml version="1.0" encoding="utf-8"?>
<formControlPr xmlns="http://schemas.microsoft.com/office/spreadsheetml/2009/9/main" objectType="Drop" dropLines="18" dropStyle="combo" dx="16" fmlaLink="Zdrojové_tabulky!$X$3" fmlaRange="Zdrojové_tabulky!$P$5:$P$33" noThreeD="1" sel="1" val="0"/>
</file>

<file path=xl/ctrlProps/ctrlProp12.xml><?xml version="1.0" encoding="utf-8"?>
<formControlPr xmlns="http://schemas.microsoft.com/office/spreadsheetml/2009/9/main" objectType="Drop" dropLines="18" dropStyle="combo" dx="16" fmlaLink="Zdrojové_tabulky!$Z$3" fmlaRange="Zdrojové_tabulky!$P$5:$P$33" noThreeD="1" sel="1" val="0"/>
</file>

<file path=xl/ctrlProps/ctrlProp13.xml><?xml version="1.0" encoding="utf-8"?>
<formControlPr xmlns="http://schemas.microsoft.com/office/spreadsheetml/2009/9/main" objectType="Drop" dropLines="16" dropStyle="combo" dx="16" fmlaLink="Zdrojové_tabulky!$E$2" fmlaRange="Zdrojové_tabulky!$A$4:$A$19" noThreeD="1" sel="7" val="0"/>
</file>

<file path=xl/ctrlProps/ctrlProp14.xml><?xml version="1.0" encoding="utf-8"?>
<formControlPr xmlns="http://schemas.microsoft.com/office/spreadsheetml/2009/9/main" objectType="Drop" dropLines="16" dropStyle="combo" dx="16" fmlaLink="Zdrojové_tabulky!$F$2" fmlaRange="Zdrojové_tabulky!$A$4:$A$19" noThreeD="1" sel="11" val="0"/>
</file>

<file path=xl/ctrlProps/ctrlProp15.xml><?xml version="1.0" encoding="utf-8"?>
<formControlPr xmlns="http://schemas.microsoft.com/office/spreadsheetml/2009/9/main" objectType="Drop" dropLines="16" dropStyle="combo" dx="16" fmlaLink="Zdrojové_tabulky!$G$2" fmlaRange="Zdrojové_tabulky!$A$4:$A$19" noThreeD="1" sel="4" val="0"/>
</file>

<file path=xl/ctrlProps/ctrlProp16.xml><?xml version="1.0" encoding="utf-8"?>
<formControlPr xmlns="http://schemas.microsoft.com/office/spreadsheetml/2009/9/main" objectType="Drop" dropLines="16" dropStyle="combo" dx="16" fmlaLink="Zdrojové_tabulky!$H$2" fmlaRange="Zdrojové_tabulky!$A$4:$A$19" noThreeD="1" sel="5" val="0"/>
</file>

<file path=xl/ctrlProps/ctrlProp17.xml><?xml version="1.0" encoding="utf-8"?>
<formControlPr xmlns="http://schemas.microsoft.com/office/spreadsheetml/2009/9/main" objectType="Drop" dropLines="18" dropStyle="combo" dx="16" fmlaLink="Zdrojové_tabulky!$AC$3" fmlaRange="Zdrojové_tabulky!$P$5:$P$33" noThreeD="1" sel="1" val="0"/>
</file>

<file path=xl/ctrlProps/ctrlProp18.xml><?xml version="1.0" encoding="utf-8"?>
<formControlPr xmlns="http://schemas.microsoft.com/office/spreadsheetml/2009/9/main" objectType="Drop" dropLines="18" dropStyle="combo" dx="16" fmlaLink="Zdrojové_tabulky!$AB$3" fmlaRange="Zdrojové_tabulky!$P$5:$P$33" noThreeD="1" sel="1" val="0"/>
</file>

<file path=xl/ctrlProps/ctrlProp19.xml><?xml version="1.0" encoding="utf-8"?>
<formControlPr xmlns="http://schemas.microsoft.com/office/spreadsheetml/2009/9/main" objectType="Drop" dropLines="16" dropStyle="combo" dx="16" fmlaLink="Zdrojové_tabulky!$I$2" fmlaRange="Zdrojové_tabulky!$A$4:$A$19" noThreeD="1" sel="4" val="0"/>
</file>

<file path=xl/ctrlProps/ctrlProp2.xml><?xml version="1.0" encoding="utf-8"?>
<formControlPr xmlns="http://schemas.microsoft.com/office/spreadsheetml/2009/9/main" objectType="Drop" dropLines="18" dropStyle="combo" dx="16" fmlaLink="Zdrojové_tabulky!$R$3" fmlaRange="Zdrojové_tabulky!$P$5:$P$33" noThreeD="1" sel="4" val="0"/>
</file>

<file path=xl/ctrlProps/ctrlProp20.xml><?xml version="1.0" encoding="utf-8"?>
<formControlPr xmlns="http://schemas.microsoft.com/office/spreadsheetml/2009/9/main" objectType="Drop" dropLines="12" dropStyle="combo" dx="16" fmlaLink="Zdrojové_tabulky!$C$68" fmlaRange="Zdrojové_tabulky!$A$70:$A$82" noThreeD="1" sel="5" val="0"/>
</file>

<file path=xl/ctrlProps/ctrlProp21.xml><?xml version="1.0" encoding="utf-8"?>
<formControlPr xmlns="http://schemas.microsoft.com/office/spreadsheetml/2009/9/main" objectType="Drop" dropLines="12" dropStyle="combo" dx="16" fmlaLink="Zdrojové_tabulky!$D$68" fmlaRange="Zdrojové_tabulky!$A$70:$A$82" noThreeD="1" sel="6" val="0"/>
</file>

<file path=xl/ctrlProps/ctrlProp22.xml><?xml version="1.0" encoding="utf-8"?>
<formControlPr xmlns="http://schemas.microsoft.com/office/spreadsheetml/2009/9/main" objectType="Drop" dropLines="12" dropStyle="combo" dx="16" fmlaLink="Zdrojové_tabulky!$E$68" fmlaRange="Zdrojové_tabulky!$A$70:$A$81" noThreeD="1" sel="6" val="0"/>
</file>

<file path=xl/ctrlProps/ctrlProp23.xml><?xml version="1.0" encoding="utf-8"?>
<formControlPr xmlns="http://schemas.microsoft.com/office/spreadsheetml/2009/9/main" objectType="Drop" dropLines="12" dropStyle="combo" dx="16" fmlaLink="Zdrojové_tabulky!$F$68" fmlaRange="Zdrojové_tabulky!$A$70:$A$81" noThreeD="1" sel="8" val="0"/>
</file>

<file path=xl/ctrlProps/ctrlProp24.xml><?xml version="1.0" encoding="utf-8"?>
<formControlPr xmlns="http://schemas.microsoft.com/office/spreadsheetml/2009/9/main" objectType="Drop" dropLines="12" dropStyle="combo" dx="16" fmlaLink="Zdrojové_tabulky!$G$68" fmlaRange="Zdrojové_tabulky!$A$70:$A$81" noThreeD="1" sel="3" val="0"/>
</file>

<file path=xl/ctrlProps/ctrlProp25.xml><?xml version="1.0" encoding="utf-8"?>
<formControlPr xmlns="http://schemas.microsoft.com/office/spreadsheetml/2009/9/main" objectType="Drop" dropLines="12" dropStyle="combo" dx="16" fmlaLink="Zdrojové_tabulky!$H$68" fmlaRange="Zdrojové_tabulky!$A$70:$A$81" noThreeD="1" sel="4" val="0"/>
</file>

<file path=xl/ctrlProps/ctrlProp26.xml><?xml version="1.0" encoding="utf-8"?>
<formControlPr xmlns="http://schemas.microsoft.com/office/spreadsheetml/2009/9/main" objectType="Drop" dropLines="12" dropStyle="combo" dx="20" fmlaLink="Výpočet_zadání!$F$14" fmlaRange="Zdrojové_tabulky!$P$37:$P$44" noThreeD="1" sel="5" val="0"/>
</file>

<file path=xl/ctrlProps/ctrlProp27.xml><?xml version="1.0" encoding="utf-8"?>
<formControlPr xmlns="http://schemas.microsoft.com/office/spreadsheetml/2009/9/main" objectType="GBox"/>
</file>

<file path=xl/ctrlProps/ctrlProp28.xml><?xml version="1.0" encoding="utf-8"?>
<formControlPr xmlns="http://schemas.microsoft.com/office/spreadsheetml/2009/9/main" objectType="GBox"/>
</file>

<file path=xl/ctrlProps/ctrlProp3.xml><?xml version="1.0" encoding="utf-8"?>
<formControlPr xmlns="http://schemas.microsoft.com/office/spreadsheetml/2009/9/main" objectType="Drop" dropLines="18" dropStyle="combo" dx="16" fmlaLink="Zdrojové_tabulky!$S$3" fmlaRange="Zdrojové_tabulky!$P$5:$P$33" noThreeD="1" sel="1" val="0"/>
</file>

<file path=xl/ctrlProps/ctrlProp4.xml><?xml version="1.0" encoding="utf-8"?>
<formControlPr xmlns="http://schemas.microsoft.com/office/spreadsheetml/2009/9/main" objectType="Drop" dropLines="16" dropStyle="combo" dx="16" fmlaLink="Zdrojové_tabulky!$D$2" fmlaRange="Zdrojové_tabulky!$A$4:$A$19" noThreeD="1" sel="3" val="0"/>
</file>

<file path=xl/ctrlProps/ctrlProp5.xml><?xml version="1.0" encoding="utf-8"?>
<formControlPr xmlns="http://schemas.microsoft.com/office/spreadsheetml/2009/9/main" objectType="Drop" dropLines="18" dropStyle="combo" dx="16" fmlaLink="Zdrojové_tabulky!$U$3" fmlaRange="Zdrojové_tabulky!$P$5:$P$33" noThreeD="1" sel="27" val="11"/>
</file>

<file path=xl/ctrlProps/ctrlProp6.xml><?xml version="1.0" encoding="utf-8"?>
<formControlPr xmlns="http://schemas.microsoft.com/office/spreadsheetml/2009/9/main" objectType="Drop" dropLines="18" dropStyle="combo" dx="16" fmlaLink="Zdrojové_tabulky!$W$3" fmlaRange="Zdrojové_tabulky!$P$5:$P$33" noThreeD="1" sel="25" val="11"/>
</file>

<file path=xl/ctrlProps/ctrlProp7.xml><?xml version="1.0" encoding="utf-8"?>
<formControlPr xmlns="http://schemas.microsoft.com/office/spreadsheetml/2009/9/main" objectType="Drop" dropLines="18" dropStyle="combo" dx="16" fmlaLink="Zdrojové_tabulky!$Y$3" fmlaRange="Zdrojové_tabulky!$P$5:$P$33" noThreeD="1" sel="1" val="0"/>
</file>

<file path=xl/ctrlProps/ctrlProp8.xml><?xml version="1.0" encoding="utf-8"?>
<formControlPr xmlns="http://schemas.microsoft.com/office/spreadsheetml/2009/9/main" objectType="Drop" dropLines="18" dropStyle="combo" dx="16" fmlaLink="Zdrojové_tabulky!$AA$3" fmlaRange="Zdrojové_tabulky!$P$5:$P$33" noThreeD="1" sel="1" val="0"/>
</file>

<file path=xl/ctrlProps/ctrlProp9.xml><?xml version="1.0" encoding="utf-8"?>
<formControlPr xmlns="http://schemas.microsoft.com/office/spreadsheetml/2009/9/main" objectType="Drop" dropLines="18" dropStyle="combo" dx="16" fmlaLink="Zdrojové_tabulky!$T$3" fmlaRange="Zdrojové_tabulky!$P$5:$P$33" noThreeD="1" sel="6" val="3"/>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8.emf"/><Relationship Id="rId1" Type="http://schemas.openxmlformats.org/officeDocument/2006/relationships/image" Target="../media/image7.emf"/><Relationship Id="rId5" Type="http://schemas.openxmlformats.org/officeDocument/2006/relationships/image" Target="../media/image11.emf"/><Relationship Id="rId4" Type="http://schemas.openxmlformats.org/officeDocument/2006/relationships/image" Target="../media/image10.emf"/></Relationships>
</file>

<file path=xl/drawings/_rels/drawing7.xml.rels><?xml version="1.0" encoding="UTF-8" standalone="yes"?>
<Relationships xmlns="http://schemas.openxmlformats.org/package/2006/relationships"><Relationship Id="rId1" Type="http://schemas.openxmlformats.org/officeDocument/2006/relationships/image" Target="../media/image12.emf"/></Relationships>
</file>

<file path=xl/drawings/_rels/drawing8.xml.rels><?xml version="1.0" encoding="UTF-8" standalone="yes"?>
<Relationships xmlns="http://schemas.openxmlformats.org/package/2006/relationships"><Relationship Id="rId1" Type="http://schemas.openxmlformats.org/officeDocument/2006/relationships/image" Target="../media/image13.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13</xdr:row>
          <xdr:rowOff>9525</xdr:rowOff>
        </xdr:from>
        <xdr:to>
          <xdr:col>1</xdr:col>
          <xdr:colOff>1981200</xdr:colOff>
          <xdr:row>13</xdr:row>
          <xdr:rowOff>180975</xdr:rowOff>
        </xdr:to>
        <xdr:sp macro="" textlink="">
          <xdr:nvSpPr>
            <xdr:cNvPr id="1030" name="Drop Down 6" hidden="1">
              <a:extLst>
                <a:ext uri="{63B3BB69-23CF-44E3-9099-C40C66FF867C}">
                  <a14:compatExt spid="_x0000_s10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36</xdr:row>
          <xdr:rowOff>180975</xdr:rowOff>
        </xdr:from>
        <xdr:to>
          <xdr:col>5</xdr:col>
          <xdr:colOff>0</xdr:colOff>
          <xdr:row>39</xdr:row>
          <xdr:rowOff>180975</xdr:rowOff>
        </xdr:to>
        <xdr:sp macro="" textlink="">
          <xdr:nvSpPr>
            <xdr:cNvPr id="1032" name="Drop Down 8" hidden="1">
              <a:extLst>
                <a:ext uri="{63B3BB69-23CF-44E3-9099-C40C66FF867C}">
                  <a14:compatExt spid="_x0000_s10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40</xdr:row>
          <xdr:rowOff>9525</xdr:rowOff>
        </xdr:from>
        <xdr:to>
          <xdr:col>5</xdr:col>
          <xdr:colOff>0</xdr:colOff>
          <xdr:row>40</xdr:row>
          <xdr:rowOff>190500</xdr:rowOff>
        </xdr:to>
        <xdr:sp macro="" textlink="">
          <xdr:nvSpPr>
            <xdr:cNvPr id="1034" name="Drop Down 10" hidden="1">
              <a:extLst>
                <a:ext uri="{63B3BB69-23CF-44E3-9099-C40C66FF867C}">
                  <a14:compatExt spid="_x0000_s10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24</xdr:row>
          <xdr:rowOff>9525</xdr:rowOff>
        </xdr:from>
        <xdr:to>
          <xdr:col>1</xdr:col>
          <xdr:colOff>1981200</xdr:colOff>
          <xdr:row>24</xdr:row>
          <xdr:rowOff>190500</xdr:rowOff>
        </xdr:to>
        <xdr:sp macro="" textlink="">
          <xdr:nvSpPr>
            <xdr:cNvPr id="1035" name="Drop Down 11" hidden="1">
              <a:extLst>
                <a:ext uri="{63B3BB69-23CF-44E3-9099-C40C66FF867C}">
                  <a14:compatExt spid="_x0000_s10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40</xdr:row>
          <xdr:rowOff>0</xdr:rowOff>
        </xdr:from>
        <xdr:to>
          <xdr:col>8</xdr:col>
          <xdr:colOff>742950</xdr:colOff>
          <xdr:row>40</xdr:row>
          <xdr:rowOff>190500</xdr:rowOff>
        </xdr:to>
        <xdr:sp macro="" textlink="">
          <xdr:nvSpPr>
            <xdr:cNvPr id="1038" name="Drop Down 14" hidden="1">
              <a:extLst>
                <a:ext uri="{63B3BB69-23CF-44E3-9099-C40C66FF867C}">
                  <a14:compatExt spid="_x0000_s10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40</xdr:row>
          <xdr:rowOff>9525</xdr:rowOff>
        </xdr:from>
        <xdr:to>
          <xdr:col>12</xdr:col>
          <xdr:colOff>733425</xdr:colOff>
          <xdr:row>40</xdr:row>
          <xdr:rowOff>200025</xdr:rowOff>
        </xdr:to>
        <xdr:sp macro="" textlink="">
          <xdr:nvSpPr>
            <xdr:cNvPr id="1045" name="Drop Down 21" hidden="1">
              <a:extLst>
                <a:ext uri="{63B3BB69-23CF-44E3-9099-C40C66FF867C}">
                  <a14:compatExt spid="_x0000_s10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74</xdr:row>
          <xdr:rowOff>9525</xdr:rowOff>
        </xdr:from>
        <xdr:to>
          <xdr:col>4</xdr:col>
          <xdr:colOff>733425</xdr:colOff>
          <xdr:row>74</xdr:row>
          <xdr:rowOff>200025</xdr:rowOff>
        </xdr:to>
        <xdr:sp macro="" textlink="">
          <xdr:nvSpPr>
            <xdr:cNvPr id="1052" name="Drop Down 28" hidden="1">
              <a:extLst>
                <a:ext uri="{63B3BB69-23CF-44E3-9099-C40C66FF867C}">
                  <a14:compatExt spid="_x0000_s10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74</xdr:row>
          <xdr:rowOff>9525</xdr:rowOff>
        </xdr:from>
        <xdr:to>
          <xdr:col>8</xdr:col>
          <xdr:colOff>733425</xdr:colOff>
          <xdr:row>74</xdr:row>
          <xdr:rowOff>190500</xdr:rowOff>
        </xdr:to>
        <xdr:sp macro="" textlink="">
          <xdr:nvSpPr>
            <xdr:cNvPr id="1059" name="Drop Down 35" hidden="1">
              <a:extLst>
                <a:ext uri="{63B3BB69-23CF-44E3-9099-C40C66FF867C}">
                  <a14:compatExt spid="_x0000_s10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37</xdr:row>
          <xdr:rowOff>0</xdr:rowOff>
        </xdr:from>
        <xdr:to>
          <xdr:col>9</xdr:col>
          <xdr:colOff>0</xdr:colOff>
          <xdr:row>39</xdr:row>
          <xdr:rowOff>180975</xdr:rowOff>
        </xdr:to>
        <xdr:sp macro="" textlink="">
          <xdr:nvSpPr>
            <xdr:cNvPr id="1064" name="Drop Down 40" hidden="1">
              <a:extLst>
                <a:ext uri="{63B3BB69-23CF-44E3-9099-C40C66FF867C}">
                  <a14:compatExt spid="_x0000_s10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37</xdr:row>
          <xdr:rowOff>0</xdr:rowOff>
        </xdr:from>
        <xdr:to>
          <xdr:col>12</xdr:col>
          <xdr:colOff>742950</xdr:colOff>
          <xdr:row>40</xdr:row>
          <xdr:rowOff>0</xdr:rowOff>
        </xdr:to>
        <xdr:sp macro="" textlink="">
          <xdr:nvSpPr>
            <xdr:cNvPr id="1068" name="Drop Down 44" hidden="1">
              <a:extLst>
                <a:ext uri="{63B3BB69-23CF-44E3-9099-C40C66FF867C}">
                  <a14:compatExt spid="_x0000_s10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71</xdr:row>
          <xdr:rowOff>0</xdr:rowOff>
        </xdr:from>
        <xdr:to>
          <xdr:col>4</xdr:col>
          <xdr:colOff>742950</xdr:colOff>
          <xdr:row>73</xdr:row>
          <xdr:rowOff>180975</xdr:rowOff>
        </xdr:to>
        <xdr:sp macro="" textlink="">
          <xdr:nvSpPr>
            <xdr:cNvPr id="1072" name="Drop Down 48" hidden="1">
              <a:extLst>
                <a:ext uri="{63B3BB69-23CF-44E3-9099-C40C66FF867C}">
                  <a14:compatExt spid="_x0000_s10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71</xdr:row>
          <xdr:rowOff>0</xdr:rowOff>
        </xdr:from>
        <xdr:to>
          <xdr:col>8</xdr:col>
          <xdr:colOff>733425</xdr:colOff>
          <xdr:row>73</xdr:row>
          <xdr:rowOff>180975</xdr:rowOff>
        </xdr:to>
        <xdr:sp macro="" textlink="">
          <xdr:nvSpPr>
            <xdr:cNvPr id="1076" name="Drop Down 52" hidden="1">
              <a:extLst>
                <a:ext uri="{63B3BB69-23CF-44E3-9099-C40C66FF867C}">
                  <a14:compatExt spid="_x0000_s10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24</xdr:row>
          <xdr:rowOff>9525</xdr:rowOff>
        </xdr:from>
        <xdr:to>
          <xdr:col>5</xdr:col>
          <xdr:colOff>1981200</xdr:colOff>
          <xdr:row>24</xdr:row>
          <xdr:rowOff>180975</xdr:rowOff>
        </xdr:to>
        <xdr:sp macro="" textlink="">
          <xdr:nvSpPr>
            <xdr:cNvPr id="1080" name="Drop Down 56" hidden="1">
              <a:extLst>
                <a:ext uri="{63B3BB69-23CF-44E3-9099-C40C66FF867C}">
                  <a14:compatExt spid="_x0000_s10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24</xdr:row>
          <xdr:rowOff>9525</xdr:rowOff>
        </xdr:from>
        <xdr:to>
          <xdr:col>9</xdr:col>
          <xdr:colOff>1981200</xdr:colOff>
          <xdr:row>24</xdr:row>
          <xdr:rowOff>180975</xdr:rowOff>
        </xdr:to>
        <xdr:sp macro="" textlink="">
          <xdr:nvSpPr>
            <xdr:cNvPr id="1082" name="Drop Down 58" hidden="1">
              <a:extLst>
                <a:ext uri="{63B3BB69-23CF-44E3-9099-C40C66FF867C}">
                  <a14:compatExt spid="_x0000_s10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57</xdr:row>
          <xdr:rowOff>9525</xdr:rowOff>
        </xdr:from>
        <xdr:to>
          <xdr:col>1</xdr:col>
          <xdr:colOff>1971675</xdr:colOff>
          <xdr:row>57</xdr:row>
          <xdr:rowOff>180975</xdr:rowOff>
        </xdr:to>
        <xdr:sp macro="" textlink="">
          <xdr:nvSpPr>
            <xdr:cNvPr id="1083" name="Drop Down 59" hidden="1">
              <a:extLst>
                <a:ext uri="{63B3BB69-23CF-44E3-9099-C40C66FF867C}">
                  <a14:compatExt spid="_x0000_s10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57</xdr:row>
          <xdr:rowOff>9525</xdr:rowOff>
        </xdr:from>
        <xdr:to>
          <xdr:col>5</xdr:col>
          <xdr:colOff>1981200</xdr:colOff>
          <xdr:row>57</xdr:row>
          <xdr:rowOff>180975</xdr:rowOff>
        </xdr:to>
        <xdr:sp macro="" textlink="">
          <xdr:nvSpPr>
            <xdr:cNvPr id="1084" name="Drop Down 60" hidden="1">
              <a:extLst>
                <a:ext uri="{63B3BB69-23CF-44E3-9099-C40C66FF867C}">
                  <a14:compatExt spid="_x0000_s10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73</xdr:row>
          <xdr:rowOff>180975</xdr:rowOff>
        </xdr:from>
        <xdr:to>
          <xdr:col>12</xdr:col>
          <xdr:colOff>771525</xdr:colOff>
          <xdr:row>74</xdr:row>
          <xdr:rowOff>190500</xdr:rowOff>
        </xdr:to>
        <xdr:sp macro="" textlink="">
          <xdr:nvSpPr>
            <xdr:cNvPr id="1086" name="Drop Down 62" hidden="1">
              <a:extLst>
                <a:ext uri="{63B3BB69-23CF-44E3-9099-C40C66FF867C}">
                  <a14:compatExt spid="_x0000_s10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73</xdr:row>
          <xdr:rowOff>9525</xdr:rowOff>
        </xdr:from>
        <xdr:to>
          <xdr:col>12</xdr:col>
          <xdr:colOff>771525</xdr:colOff>
          <xdr:row>74</xdr:row>
          <xdr:rowOff>9525</xdr:rowOff>
        </xdr:to>
        <xdr:sp macro="" textlink="">
          <xdr:nvSpPr>
            <xdr:cNvPr id="1087" name="Drop Down 63" hidden="1">
              <a:extLst>
                <a:ext uri="{63B3BB69-23CF-44E3-9099-C40C66FF867C}">
                  <a14:compatExt spid="_x0000_s10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57</xdr:row>
          <xdr:rowOff>9525</xdr:rowOff>
        </xdr:from>
        <xdr:to>
          <xdr:col>9</xdr:col>
          <xdr:colOff>1981200</xdr:colOff>
          <xdr:row>58</xdr:row>
          <xdr:rowOff>0</xdr:rowOff>
        </xdr:to>
        <xdr:sp macro="" textlink="">
          <xdr:nvSpPr>
            <xdr:cNvPr id="1088" name="Drop Down 64" hidden="1">
              <a:extLst>
                <a:ext uri="{63B3BB69-23CF-44E3-9099-C40C66FF867C}">
                  <a14:compatExt spid="_x0000_s10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editAs="oneCell">
    <xdr:from>
      <xdr:col>8</xdr:col>
      <xdr:colOff>8965</xdr:colOff>
      <xdr:row>0</xdr:row>
      <xdr:rowOff>89648</xdr:rowOff>
    </xdr:from>
    <xdr:to>
      <xdr:col>13</xdr:col>
      <xdr:colOff>8966</xdr:colOff>
      <xdr:row>8</xdr:row>
      <xdr:rowOff>134471</xdr:rowOff>
    </xdr:to>
    <xdr:pic>
      <xdr:nvPicPr>
        <xdr:cNvPr id="23" name="Obrázek 22">
          <a:extLst>
            <a:ext uri="{FF2B5EF4-FFF2-40B4-BE49-F238E27FC236}">
              <a16:creationId xmlns:lc="http://schemas.openxmlformats.org/drawingml/2006/lockedCanvas" xmlns:a16="http://schemas.microsoft.com/office/drawing/2014/main"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6cid="http://schemas.microsoft.com/office/word/2016/wordml/cid" xmlns:w15="http://schemas.microsoft.com/office/word/2012/wordml" xmlns:w14="http://schemas.microsoft.com/office/word/2010/wordml" xmlns:w="http://schemas.openxmlformats.org/wordprocessingml/2006/main" xmlns:w10="urn:schemas-microsoft-com:office:word" xmlns:wp="http://schemas.openxmlformats.org/drawingml/2006/wordprocessingDrawing" xmlns:wp14="http://schemas.microsoft.com/office/word/2010/wordprocessingDrawing" xmlns:v="urn:schemas-microsoft-com:vml" xmlns:m="http://schemas.openxmlformats.org/officeDocument/2006/math" xmlns:r="http://schemas.openxmlformats.org/officeDocument/2006/relationships" xmlns:o="urn:schemas-microsoft-com:office:office"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xmlns="" id="{8669E51D-259F-4AA7-8D9B-D3ABF417D93E}"/>
            </a:ext>
          </a:extLst>
        </xdr:cNvPr>
        <xdr:cNvPicPr/>
      </xdr:nvPicPr>
      <xdr:blipFill rotWithShape="1">
        <a:blip xmlns:r="http://schemas.openxmlformats.org/officeDocument/2006/relationships" r:embed="rId1"/>
        <a:srcRect l="14829" t="10397" r="68964" b="79974"/>
        <a:stretch/>
      </xdr:blipFill>
      <xdr:spPr>
        <a:xfrm>
          <a:off x="8668871" y="89648"/>
          <a:ext cx="5172636" cy="1577788"/>
        </a:xfrm>
        <a:prstGeom prst="rect">
          <a:avLst/>
        </a:prstGeom>
        <a:solidFill>
          <a:srgbClr val="006282"/>
        </a:solidFill>
      </xdr:spPr>
    </xdr:pic>
    <xdr:clientData/>
  </xdr:twoCellAnchor>
  <mc:AlternateContent xmlns:mc="http://schemas.openxmlformats.org/markup-compatibility/2006">
    <mc:Choice xmlns:a14="http://schemas.microsoft.com/office/drawing/2010/main" Requires="a14">
      <xdr:twoCellAnchor editAs="oneCell">
        <xdr:from>
          <xdr:col>2</xdr:col>
          <xdr:colOff>0</xdr:colOff>
          <xdr:row>45</xdr:row>
          <xdr:rowOff>190500</xdr:rowOff>
        </xdr:from>
        <xdr:to>
          <xdr:col>4</xdr:col>
          <xdr:colOff>742950</xdr:colOff>
          <xdr:row>47</xdr:row>
          <xdr:rowOff>0</xdr:rowOff>
        </xdr:to>
        <xdr:sp macro="" textlink="">
          <xdr:nvSpPr>
            <xdr:cNvPr id="1118" name="Drop Down 94" hidden="1">
              <a:extLst>
                <a:ext uri="{63B3BB69-23CF-44E3-9099-C40C66FF867C}">
                  <a14:compatExt spid="_x0000_s11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46</xdr:row>
          <xdr:rowOff>0</xdr:rowOff>
        </xdr:from>
        <xdr:to>
          <xdr:col>8</xdr:col>
          <xdr:colOff>752475</xdr:colOff>
          <xdr:row>46</xdr:row>
          <xdr:rowOff>190500</xdr:rowOff>
        </xdr:to>
        <xdr:sp macro="" textlink="">
          <xdr:nvSpPr>
            <xdr:cNvPr id="1119" name="Drop Down 95" hidden="1">
              <a:extLst>
                <a:ext uri="{63B3BB69-23CF-44E3-9099-C40C66FF867C}">
                  <a14:compatExt spid="_x0000_s11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45</xdr:row>
          <xdr:rowOff>190500</xdr:rowOff>
        </xdr:from>
        <xdr:to>
          <xdr:col>13</xdr:col>
          <xdr:colOff>9525</xdr:colOff>
          <xdr:row>47</xdr:row>
          <xdr:rowOff>9525</xdr:rowOff>
        </xdr:to>
        <xdr:sp macro="" textlink="">
          <xdr:nvSpPr>
            <xdr:cNvPr id="1120" name="Drop Down 96" hidden="1">
              <a:extLst>
                <a:ext uri="{63B3BB69-23CF-44E3-9099-C40C66FF867C}">
                  <a14:compatExt spid="_x0000_s11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79</xdr:row>
          <xdr:rowOff>190500</xdr:rowOff>
        </xdr:from>
        <xdr:to>
          <xdr:col>4</xdr:col>
          <xdr:colOff>742950</xdr:colOff>
          <xdr:row>80</xdr:row>
          <xdr:rowOff>190500</xdr:rowOff>
        </xdr:to>
        <xdr:sp macro="" textlink="">
          <xdr:nvSpPr>
            <xdr:cNvPr id="1121" name="Drop Down 97" hidden="1">
              <a:extLst>
                <a:ext uri="{63B3BB69-23CF-44E3-9099-C40C66FF867C}">
                  <a14:compatExt spid="_x0000_s11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80</xdr:row>
          <xdr:rowOff>9525</xdr:rowOff>
        </xdr:from>
        <xdr:to>
          <xdr:col>8</xdr:col>
          <xdr:colOff>733425</xdr:colOff>
          <xdr:row>80</xdr:row>
          <xdr:rowOff>190500</xdr:rowOff>
        </xdr:to>
        <xdr:sp macro="" textlink="">
          <xdr:nvSpPr>
            <xdr:cNvPr id="1122" name="Drop Down 98" hidden="1">
              <a:extLst>
                <a:ext uri="{63B3BB69-23CF-44E3-9099-C40C66FF867C}">
                  <a14:compatExt spid="_x0000_s11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80</xdr:row>
          <xdr:rowOff>9525</xdr:rowOff>
        </xdr:from>
        <xdr:to>
          <xdr:col>12</xdr:col>
          <xdr:colOff>733425</xdr:colOff>
          <xdr:row>80</xdr:row>
          <xdr:rowOff>200025</xdr:rowOff>
        </xdr:to>
        <xdr:sp macro="" textlink="">
          <xdr:nvSpPr>
            <xdr:cNvPr id="1123" name="Drop Down 99" hidden="1">
              <a:extLst>
                <a:ext uri="{63B3BB69-23CF-44E3-9099-C40C66FF867C}">
                  <a14:compatExt spid="_x0000_s11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1345</xdr:colOff>
      <xdr:row>724</xdr:row>
      <xdr:rowOff>54684</xdr:rowOff>
    </xdr:from>
    <xdr:to>
      <xdr:col>13</xdr:col>
      <xdr:colOff>22860</xdr:colOff>
      <xdr:row>757</xdr:row>
      <xdr:rowOff>0</xdr:rowOff>
    </xdr:to>
    <xdr:graphicFrame macro="">
      <xdr:nvGraphicFramePr>
        <xdr:cNvPr id="5" name="Graf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588440</xdr:colOff>
      <xdr:row>760</xdr:row>
      <xdr:rowOff>190009</xdr:rowOff>
    </xdr:from>
    <xdr:to>
      <xdr:col>27</xdr:col>
      <xdr:colOff>298880</xdr:colOff>
      <xdr:row>776</xdr:row>
      <xdr:rowOff>100494</xdr:rowOff>
    </xdr:to>
    <xdr:sp macro="" textlink="">
      <xdr:nvSpPr>
        <xdr:cNvPr id="2" name="Obdélník 1"/>
        <xdr:cNvSpPr/>
      </xdr:nvSpPr>
      <xdr:spPr>
        <a:xfrm>
          <a:off x="588440" y="44633659"/>
          <a:ext cx="19436715" cy="309183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p>
      </xdr:txBody>
    </xdr:sp>
    <xdr:clientData/>
  </xdr:twoCellAnchor>
  <mc:AlternateContent xmlns:mc="http://schemas.openxmlformats.org/markup-compatibility/2006">
    <mc:Choice xmlns:a14="http://schemas.microsoft.com/office/drawing/2010/main" Requires="a14">
      <xdr:twoCellAnchor editAs="oneCell">
        <xdr:from>
          <xdr:col>5</xdr:col>
          <xdr:colOff>9525</xdr:colOff>
          <xdr:row>13</xdr:row>
          <xdr:rowOff>9525</xdr:rowOff>
        </xdr:from>
        <xdr:to>
          <xdr:col>5</xdr:col>
          <xdr:colOff>1981200</xdr:colOff>
          <xdr:row>14</xdr:row>
          <xdr:rowOff>0</xdr:rowOff>
        </xdr:to>
        <xdr:sp macro="" textlink="">
          <xdr:nvSpPr>
            <xdr:cNvPr id="1202" name="Drop Down 178" hidden="1">
              <a:extLst>
                <a:ext uri="{63B3BB69-23CF-44E3-9099-C40C66FF867C}">
                  <a14:compatExt spid="_x0000_s12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757</xdr:row>
          <xdr:rowOff>76200</xdr:rowOff>
        </xdr:from>
        <xdr:to>
          <xdr:col>13</xdr:col>
          <xdr:colOff>38100</xdr:colOff>
          <xdr:row>759</xdr:row>
          <xdr:rowOff>161925</xdr:rowOff>
        </xdr:to>
        <xdr:sp macro="" textlink="">
          <xdr:nvSpPr>
            <xdr:cNvPr id="1237" name="Group Box 213" hidden="1">
              <a:extLst>
                <a:ext uri="{63B3BB69-23CF-44E3-9099-C40C66FF867C}">
                  <a14:compatExt spid="_x0000_s123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cs-CZ" sz="800" b="0" i="0" u="none" strike="noStrike" baseline="0">
                  <a:solidFill>
                    <a:srgbClr val="000000"/>
                  </a:solidFill>
                  <a:latin typeface="Tahoma"/>
                  <a:ea typeface="Tahoma"/>
                  <a:cs typeface="Tahoma"/>
                </a:rPr>
                <a:t>PODKLADY ZPRACOVAL</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16</xdr:col>
      <xdr:colOff>471016</xdr:colOff>
      <xdr:row>0</xdr:row>
      <xdr:rowOff>73269</xdr:rowOff>
    </xdr:from>
    <xdr:to>
      <xdr:col>27</xdr:col>
      <xdr:colOff>20933</xdr:colOff>
      <xdr:row>5</xdr:row>
      <xdr:rowOff>62803</xdr:rowOff>
    </xdr:to>
    <xdr:pic>
      <xdr:nvPicPr>
        <xdr:cNvPr id="3" name="Obrázek 2">
          <a:extLst>
            <a:ext uri="{FF2B5EF4-FFF2-40B4-BE49-F238E27FC236}">
              <a16:creationId xmlns:lc="http://schemas.openxmlformats.org/drawingml/2006/lockedCanvas" xmlns:a16="http://schemas.microsoft.com/office/drawing/2014/main"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6cid="http://schemas.microsoft.com/office/word/2016/wordml/cid" xmlns:w15="http://schemas.microsoft.com/office/word/2012/wordml" xmlns:w14="http://schemas.microsoft.com/office/word/2010/wordml" xmlns:w="http://schemas.openxmlformats.org/wordprocessingml/2006/main" xmlns:w10="urn:schemas-microsoft-com:office:word" xmlns:wp="http://schemas.openxmlformats.org/drawingml/2006/wordprocessingDrawing" xmlns:wp14="http://schemas.microsoft.com/office/word/2010/wordprocessingDrawing" xmlns:v="urn:schemas-microsoft-com:vml" xmlns:m="http://schemas.openxmlformats.org/officeDocument/2006/math" xmlns:r="http://schemas.openxmlformats.org/officeDocument/2006/relationships" xmlns:o="urn:schemas-microsoft-com:office:office"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xmlns="" id="{8669E51D-259F-4AA7-8D9B-D3ABF417D93E}"/>
            </a:ext>
          </a:extLst>
        </xdr:cNvPr>
        <xdr:cNvPicPr/>
      </xdr:nvPicPr>
      <xdr:blipFill rotWithShape="1">
        <a:blip xmlns:r="http://schemas.openxmlformats.org/officeDocument/2006/relationships" r:embed="rId1"/>
        <a:srcRect l="14829" t="10397" r="68964" b="79974"/>
        <a:stretch/>
      </xdr:blipFill>
      <xdr:spPr>
        <a:xfrm>
          <a:off x="10184423" y="73269"/>
          <a:ext cx="5191648" cy="1402583"/>
        </a:xfrm>
        <a:prstGeom prst="rect">
          <a:avLst/>
        </a:prstGeom>
        <a:solidFill>
          <a:srgbClr val="006282"/>
        </a:solidFill>
      </xdr:spPr>
    </xdr:pic>
    <xdr:clientData/>
  </xdr:twoCellAnchor>
  <xdr:twoCellAnchor>
    <xdr:from>
      <xdr:col>0</xdr:col>
      <xdr:colOff>596620</xdr:colOff>
      <xdr:row>21</xdr:row>
      <xdr:rowOff>110776</xdr:rowOff>
    </xdr:from>
    <xdr:to>
      <xdr:col>23</xdr:col>
      <xdr:colOff>106611</xdr:colOff>
      <xdr:row>54</xdr:row>
      <xdr:rowOff>126048</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0</xdr:colOff>
          <xdr:row>56</xdr:row>
          <xdr:rowOff>9525</xdr:rowOff>
        </xdr:from>
        <xdr:to>
          <xdr:col>23</xdr:col>
          <xdr:colOff>104775</xdr:colOff>
          <xdr:row>58</xdr:row>
          <xdr:rowOff>9525</xdr:rowOff>
        </xdr:to>
        <xdr:sp macro="" textlink="">
          <xdr:nvSpPr>
            <xdr:cNvPr id="10241" name="Group Box 1" hidden="1">
              <a:extLst>
                <a:ext uri="{63B3BB69-23CF-44E3-9099-C40C66FF867C}">
                  <a14:compatExt spid="_x0000_s1024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cs-CZ" sz="800" b="0" i="0" u="none" strike="noStrike" baseline="0">
                  <a:solidFill>
                    <a:srgbClr val="000000"/>
                  </a:solidFill>
                  <a:latin typeface="Tahoma"/>
                  <a:ea typeface="Tahoma"/>
                  <a:cs typeface="Tahoma"/>
                </a:rPr>
                <a:t>PODKLADY ZPRACOVAL</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57150</xdr:colOff>
      <xdr:row>16</xdr:row>
      <xdr:rowOff>22434</xdr:rowOff>
    </xdr:to>
    <xdr:pic>
      <xdr:nvPicPr>
        <xdr:cNvPr id="2" name="Obrázek 1"/>
        <xdr:cNvPicPr>
          <a:picLocks noChangeAspect="1"/>
        </xdr:cNvPicPr>
      </xdr:nvPicPr>
      <xdr:blipFill rotWithShape="1">
        <a:blip xmlns:r="http://schemas.openxmlformats.org/officeDocument/2006/relationships" r:embed="rId1"/>
        <a:srcRect l="82302" t="28707" r="2436" b="49068"/>
        <a:stretch/>
      </xdr:blipFill>
      <xdr:spPr>
        <a:xfrm>
          <a:off x="0" y="0"/>
          <a:ext cx="3714750" cy="3070434"/>
        </a:xfrm>
        <a:prstGeom prst="rect">
          <a:avLst/>
        </a:prstGeom>
      </xdr:spPr>
    </xdr:pic>
    <xdr:clientData/>
  </xdr:twoCellAnchor>
  <xdr:twoCellAnchor editAs="oneCell">
    <xdr:from>
      <xdr:col>8</xdr:col>
      <xdr:colOff>133350</xdr:colOff>
      <xdr:row>2</xdr:row>
      <xdr:rowOff>76200</xdr:rowOff>
    </xdr:from>
    <xdr:to>
      <xdr:col>18</xdr:col>
      <xdr:colOff>2795</xdr:colOff>
      <xdr:row>29</xdr:row>
      <xdr:rowOff>161925</xdr:rowOff>
    </xdr:to>
    <xdr:pic>
      <xdr:nvPicPr>
        <xdr:cNvPr id="5" name="Obrázek 4"/>
        <xdr:cNvPicPr>
          <a:picLocks noChangeAspect="1"/>
        </xdr:cNvPicPr>
      </xdr:nvPicPr>
      <xdr:blipFill rotWithShape="1">
        <a:blip xmlns:r="http://schemas.openxmlformats.org/officeDocument/2006/relationships" r:embed="rId2"/>
        <a:srcRect l="64070" t="21947" r="11296" b="7674"/>
        <a:stretch/>
      </xdr:blipFill>
      <xdr:spPr>
        <a:xfrm>
          <a:off x="5010150" y="457200"/>
          <a:ext cx="5965445" cy="52292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323851</xdr:colOff>
      <xdr:row>17</xdr:row>
      <xdr:rowOff>38100</xdr:rowOff>
    </xdr:from>
    <xdr:to>
      <xdr:col>10</xdr:col>
      <xdr:colOff>495301</xdr:colOff>
      <xdr:row>33</xdr:row>
      <xdr:rowOff>85726</xdr:rowOff>
    </xdr:to>
    <xdr:pic>
      <xdr:nvPicPr>
        <xdr:cNvPr id="3" name="Obrázek 2"/>
        <xdr:cNvPicPr>
          <a:picLocks noChangeAspect="1"/>
        </xdr:cNvPicPr>
      </xdr:nvPicPr>
      <xdr:blipFill rotWithShape="1">
        <a:blip xmlns:r="http://schemas.openxmlformats.org/officeDocument/2006/relationships" r:embed="rId1"/>
        <a:srcRect l="65491" t="46024" r="21269" b="23880"/>
        <a:stretch/>
      </xdr:blipFill>
      <xdr:spPr>
        <a:xfrm>
          <a:off x="4486276" y="3533775"/>
          <a:ext cx="4438650" cy="3095626"/>
        </a:xfrm>
        <a:prstGeom prst="rect">
          <a:avLst/>
        </a:prstGeom>
      </xdr:spPr>
    </xdr:pic>
    <xdr:clientData/>
  </xdr:twoCellAnchor>
  <xdr:twoCellAnchor editAs="oneCell">
    <xdr:from>
      <xdr:col>13</xdr:col>
      <xdr:colOff>142875</xdr:colOff>
      <xdr:row>17</xdr:row>
      <xdr:rowOff>38099</xdr:rowOff>
    </xdr:from>
    <xdr:to>
      <xdr:col>18</xdr:col>
      <xdr:colOff>314325</xdr:colOff>
      <xdr:row>40</xdr:row>
      <xdr:rowOff>57150</xdr:rowOff>
    </xdr:to>
    <xdr:pic>
      <xdr:nvPicPr>
        <xdr:cNvPr id="4" name="Obrázek 3"/>
        <xdr:cNvPicPr>
          <a:picLocks noChangeAspect="1"/>
        </xdr:cNvPicPr>
      </xdr:nvPicPr>
      <xdr:blipFill rotWithShape="1">
        <a:blip xmlns:r="http://schemas.openxmlformats.org/officeDocument/2006/relationships" r:embed="rId1"/>
        <a:srcRect l="79725" t="42320" r="10671" b="14897"/>
        <a:stretch/>
      </xdr:blipFill>
      <xdr:spPr>
        <a:xfrm>
          <a:off x="10401300" y="3533774"/>
          <a:ext cx="3219450" cy="440055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106680</xdr:rowOff>
    </xdr:from>
    <xdr:to>
      <xdr:col>9</xdr:col>
      <xdr:colOff>579120</xdr:colOff>
      <xdr:row>27</xdr:row>
      <xdr:rowOff>7108</xdr:rowOff>
    </xdr:to>
    <xdr:pic>
      <xdr:nvPicPr>
        <xdr:cNvPr id="2" name="Obrázek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6740"/>
          <a:ext cx="6065520" cy="4472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15240</xdr:colOff>
      <xdr:row>29</xdr:row>
      <xdr:rowOff>0</xdr:rowOff>
    </xdr:from>
    <xdr:to>
      <xdr:col>12</xdr:col>
      <xdr:colOff>510540</xdr:colOff>
      <xdr:row>43</xdr:row>
      <xdr:rowOff>23111</xdr:rowOff>
    </xdr:to>
    <xdr:pic>
      <xdr:nvPicPr>
        <xdr:cNvPr id="3" name="Obrázek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 y="5433060"/>
          <a:ext cx="7810500" cy="2583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3</xdr:row>
      <xdr:rowOff>1</xdr:rowOff>
    </xdr:from>
    <xdr:to>
      <xdr:col>8</xdr:col>
      <xdr:colOff>30480</xdr:colOff>
      <xdr:row>9</xdr:row>
      <xdr:rowOff>40962</xdr:rowOff>
    </xdr:to>
    <xdr:pic>
      <xdr:nvPicPr>
        <xdr:cNvPr id="2" name="Obrázek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7181"/>
          <a:ext cx="4907280" cy="11382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xdr:row>
      <xdr:rowOff>281940</xdr:rowOff>
    </xdr:from>
    <xdr:to>
      <xdr:col>8</xdr:col>
      <xdr:colOff>30480</xdr:colOff>
      <xdr:row>17</xdr:row>
      <xdr:rowOff>16199</xdr:rowOff>
    </xdr:to>
    <xdr:pic>
      <xdr:nvPicPr>
        <xdr:cNvPr id="3" name="Obrázek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859280"/>
          <a:ext cx="4907280" cy="11287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xdr:row>
      <xdr:rowOff>289560</xdr:rowOff>
    </xdr:from>
    <xdr:to>
      <xdr:col>13</xdr:col>
      <xdr:colOff>45720</xdr:colOff>
      <xdr:row>24</xdr:row>
      <xdr:rowOff>131353</xdr:rowOff>
    </xdr:to>
    <xdr:pic>
      <xdr:nvPicPr>
        <xdr:cNvPr id="4" name="Obrázek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444240"/>
          <a:ext cx="7970520" cy="10533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26</xdr:row>
      <xdr:rowOff>289560</xdr:rowOff>
    </xdr:from>
    <xdr:to>
      <xdr:col>15</xdr:col>
      <xdr:colOff>15240</xdr:colOff>
      <xdr:row>35</xdr:row>
      <xdr:rowOff>133730</xdr:rowOff>
    </xdr:to>
    <xdr:pic>
      <xdr:nvPicPr>
        <xdr:cNvPr id="5" name="Obrázek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5021580"/>
          <a:ext cx="9159240" cy="1604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45720</xdr:colOff>
      <xdr:row>38</xdr:row>
      <xdr:rowOff>15240</xdr:rowOff>
    </xdr:from>
    <xdr:to>
      <xdr:col>8</xdr:col>
      <xdr:colOff>7620</xdr:colOff>
      <xdr:row>44</xdr:row>
      <xdr:rowOff>35927</xdr:rowOff>
    </xdr:to>
    <xdr:pic>
      <xdr:nvPicPr>
        <xdr:cNvPr id="6" name="Obrázek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5720" y="7170420"/>
          <a:ext cx="4838700" cy="11179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5715</xdr:rowOff>
    </xdr:from>
    <xdr:to>
      <xdr:col>15</xdr:col>
      <xdr:colOff>556260</xdr:colOff>
      <xdr:row>22</xdr:row>
      <xdr:rowOff>137770</xdr:rowOff>
    </xdr:to>
    <xdr:pic>
      <xdr:nvPicPr>
        <xdr:cNvPr id="2" name="Obrázek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0990"/>
          <a:ext cx="9700260" cy="41325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15240</xdr:rowOff>
    </xdr:from>
    <xdr:to>
      <xdr:col>13</xdr:col>
      <xdr:colOff>449580</xdr:colOff>
      <xdr:row>5</xdr:row>
      <xdr:rowOff>99060</xdr:rowOff>
    </xdr:to>
    <xdr:pic>
      <xdr:nvPicPr>
        <xdr:cNvPr id="2" name="Obrázek 1"/>
        <xdr:cNvPicPr>
          <a:picLocks noChangeAspect="1"/>
        </xdr:cNvPicPr>
      </xdr:nvPicPr>
      <xdr:blipFill rotWithShape="1">
        <a:blip xmlns:r="http://schemas.openxmlformats.org/officeDocument/2006/relationships" r:embed="rId1"/>
        <a:srcRect l="63872" t="41190" r="11148" b="50957"/>
        <a:stretch/>
      </xdr:blipFill>
      <xdr:spPr>
        <a:xfrm>
          <a:off x="0" y="310515"/>
          <a:ext cx="8374380" cy="84582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19050</xdr:colOff>
      <xdr:row>4</xdr:row>
      <xdr:rowOff>152400</xdr:rowOff>
    </xdr:from>
    <xdr:to>
      <xdr:col>14</xdr:col>
      <xdr:colOff>484303</xdr:colOff>
      <xdr:row>17</xdr:row>
      <xdr:rowOff>152400</xdr:rowOff>
    </xdr:to>
    <xdr:pic>
      <xdr:nvPicPr>
        <xdr:cNvPr id="2" name="Obrázek 1"/>
        <xdr:cNvPicPr>
          <a:picLocks noChangeAspect="1"/>
        </xdr:cNvPicPr>
      </xdr:nvPicPr>
      <xdr:blipFill rotWithShape="1">
        <a:blip xmlns:r="http://schemas.openxmlformats.org/officeDocument/2006/relationships" r:embed="rId1"/>
        <a:srcRect l="82302" t="28707" r="2436" b="49068"/>
        <a:stretch/>
      </xdr:blipFill>
      <xdr:spPr>
        <a:xfrm>
          <a:off x="5781675" y="914400"/>
          <a:ext cx="3023396" cy="2476500"/>
        </a:xfrm>
        <a:prstGeom prst="rect">
          <a:avLst/>
        </a:prstGeom>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8.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1"/>
  <sheetViews>
    <sheetView showGridLines="0" showRowColHeaders="0" zoomScale="85" zoomScaleNormal="85" workbookViewId="0">
      <selection activeCell="K71" sqref="K71"/>
    </sheetView>
  </sheetViews>
  <sheetFormatPr defaultRowHeight="15" x14ac:dyDescent="0.25"/>
  <sheetData>
    <row r="1" spans="1:22" ht="26.25" x14ac:dyDescent="0.25">
      <c r="A1" s="496" t="s">
        <v>311</v>
      </c>
      <c r="B1" s="496"/>
    </row>
    <row r="2" spans="1:22" ht="15" customHeight="1" x14ac:dyDescent="0.25">
      <c r="A2" s="495" t="s">
        <v>313</v>
      </c>
      <c r="B2" s="495"/>
      <c r="C2" s="495"/>
      <c r="D2" s="495"/>
      <c r="E2" s="495"/>
      <c r="F2" s="495"/>
      <c r="G2" s="495"/>
      <c r="H2" s="495"/>
      <c r="I2" s="495"/>
      <c r="J2" s="495"/>
      <c r="K2" s="495"/>
      <c r="L2" s="495"/>
      <c r="M2" s="495"/>
      <c r="N2" s="495"/>
      <c r="O2" s="495"/>
      <c r="P2" s="495"/>
      <c r="Q2" s="495"/>
      <c r="R2" s="495"/>
      <c r="S2" s="495"/>
      <c r="T2" s="495"/>
      <c r="U2" s="495"/>
      <c r="V2" s="495"/>
    </row>
    <row r="3" spans="1:22" x14ac:dyDescent="0.25">
      <c r="A3" s="495"/>
      <c r="B3" s="495"/>
      <c r="C3" s="495"/>
      <c r="D3" s="495"/>
      <c r="E3" s="495"/>
      <c r="F3" s="495"/>
      <c r="G3" s="495"/>
      <c r="H3" s="495"/>
      <c r="I3" s="495"/>
      <c r="J3" s="495"/>
      <c r="K3" s="495"/>
      <c r="L3" s="495"/>
      <c r="M3" s="495"/>
      <c r="N3" s="495"/>
      <c r="O3" s="495"/>
      <c r="P3" s="495"/>
      <c r="Q3" s="495"/>
      <c r="R3" s="495"/>
      <c r="S3" s="495"/>
      <c r="T3" s="495"/>
      <c r="U3" s="495"/>
      <c r="V3" s="495"/>
    </row>
    <row r="4" spans="1:22" x14ac:dyDescent="0.25">
      <c r="A4" s="495"/>
      <c r="B4" s="495"/>
      <c r="C4" s="495"/>
      <c r="D4" s="495"/>
      <c r="E4" s="495"/>
      <c r="F4" s="495"/>
      <c r="G4" s="495"/>
      <c r="H4" s="495"/>
      <c r="I4" s="495"/>
      <c r="J4" s="495"/>
      <c r="K4" s="495"/>
      <c r="L4" s="495"/>
      <c r="M4" s="495"/>
      <c r="N4" s="495"/>
      <c r="O4" s="495"/>
      <c r="P4" s="495"/>
      <c r="Q4" s="495"/>
      <c r="R4" s="495"/>
      <c r="S4" s="495"/>
      <c r="T4" s="495"/>
      <c r="U4" s="495"/>
      <c r="V4" s="495"/>
    </row>
    <row r="5" spans="1:22" x14ac:dyDescent="0.25">
      <c r="A5" s="495"/>
      <c r="B5" s="495"/>
      <c r="C5" s="495"/>
      <c r="D5" s="495"/>
      <c r="E5" s="495"/>
      <c r="F5" s="495"/>
      <c r="G5" s="495"/>
      <c r="H5" s="495"/>
      <c r="I5" s="495"/>
      <c r="J5" s="495"/>
      <c r="K5" s="495"/>
      <c r="L5" s="495"/>
      <c r="M5" s="495"/>
      <c r="N5" s="495"/>
      <c r="O5" s="495"/>
      <c r="P5" s="495"/>
      <c r="Q5" s="495"/>
      <c r="R5" s="495"/>
      <c r="S5" s="495"/>
      <c r="T5" s="495"/>
      <c r="U5" s="495"/>
      <c r="V5" s="495"/>
    </row>
    <row r="6" spans="1:22" x14ac:dyDescent="0.25">
      <c r="A6" s="495"/>
      <c r="B6" s="495"/>
      <c r="C6" s="495"/>
      <c r="D6" s="495"/>
      <c r="E6" s="495"/>
      <c r="F6" s="495"/>
      <c r="G6" s="495"/>
      <c r="H6" s="495"/>
      <c r="I6" s="495"/>
      <c r="J6" s="495"/>
      <c r="K6" s="495"/>
      <c r="L6" s="495"/>
      <c r="M6" s="495"/>
      <c r="N6" s="495"/>
      <c r="O6" s="495"/>
      <c r="P6" s="495"/>
      <c r="Q6" s="495"/>
      <c r="R6" s="495"/>
      <c r="S6" s="495"/>
      <c r="T6" s="495"/>
      <c r="U6" s="495"/>
      <c r="V6" s="495"/>
    </row>
    <row r="7" spans="1:22" x14ac:dyDescent="0.25">
      <c r="A7" s="495"/>
      <c r="B7" s="495"/>
      <c r="C7" s="495"/>
      <c r="D7" s="495"/>
      <c r="E7" s="495"/>
      <c r="F7" s="495"/>
      <c r="G7" s="495"/>
      <c r="H7" s="495"/>
      <c r="I7" s="495"/>
      <c r="J7" s="495"/>
      <c r="K7" s="495"/>
      <c r="L7" s="495"/>
      <c r="M7" s="495"/>
      <c r="N7" s="495"/>
      <c r="O7" s="495"/>
      <c r="P7" s="495"/>
      <c r="Q7" s="495"/>
      <c r="R7" s="495"/>
      <c r="S7" s="495"/>
      <c r="T7" s="495"/>
      <c r="U7" s="495"/>
      <c r="V7" s="495"/>
    </row>
    <row r="8" spans="1:22" x14ac:dyDescent="0.25">
      <c r="A8" s="495"/>
      <c r="B8" s="495"/>
      <c r="C8" s="495"/>
      <c r="D8" s="495"/>
      <c r="E8" s="495"/>
      <c r="F8" s="495"/>
      <c r="G8" s="495"/>
      <c r="H8" s="495"/>
      <c r="I8" s="495"/>
      <c r="J8" s="495"/>
      <c r="K8" s="495"/>
      <c r="L8" s="495"/>
      <c r="M8" s="495"/>
      <c r="N8" s="495"/>
      <c r="O8" s="495"/>
      <c r="P8" s="495"/>
      <c r="Q8" s="495"/>
      <c r="R8" s="495"/>
      <c r="S8" s="495"/>
      <c r="T8" s="495"/>
      <c r="U8" s="495"/>
      <c r="V8" s="495"/>
    </row>
    <row r="9" spans="1:22" x14ac:dyDescent="0.25">
      <c r="A9" s="495"/>
      <c r="B9" s="495"/>
      <c r="C9" s="495"/>
      <c r="D9" s="495"/>
      <c r="E9" s="495"/>
      <c r="F9" s="495"/>
      <c r="G9" s="495"/>
      <c r="H9" s="495"/>
      <c r="I9" s="495"/>
      <c r="J9" s="495"/>
      <c r="K9" s="495"/>
      <c r="L9" s="495"/>
      <c r="M9" s="495"/>
      <c r="N9" s="495"/>
      <c r="O9" s="495"/>
      <c r="P9" s="495"/>
      <c r="Q9" s="495"/>
      <c r="R9" s="495"/>
      <c r="S9" s="495"/>
      <c r="T9" s="495"/>
      <c r="U9" s="495"/>
      <c r="V9" s="495"/>
    </row>
    <row r="10" spans="1:22" x14ac:dyDescent="0.25">
      <c r="A10" s="495"/>
      <c r="B10" s="495"/>
      <c r="C10" s="495"/>
      <c r="D10" s="495"/>
      <c r="E10" s="495"/>
      <c r="F10" s="495"/>
      <c r="G10" s="495"/>
      <c r="H10" s="495"/>
      <c r="I10" s="495"/>
      <c r="J10" s="495"/>
      <c r="K10" s="495"/>
      <c r="L10" s="495"/>
      <c r="M10" s="495"/>
      <c r="N10" s="495"/>
      <c r="O10" s="495"/>
      <c r="P10" s="495"/>
      <c r="Q10" s="495"/>
      <c r="R10" s="495"/>
      <c r="S10" s="495"/>
      <c r="T10" s="495"/>
      <c r="U10" s="495"/>
      <c r="V10" s="495"/>
    </row>
    <row r="11" spans="1:22" x14ac:dyDescent="0.25">
      <c r="A11" s="495"/>
      <c r="B11" s="495"/>
      <c r="C11" s="495"/>
      <c r="D11" s="495"/>
      <c r="E11" s="495"/>
      <c r="F11" s="495"/>
      <c r="G11" s="495"/>
      <c r="H11" s="495"/>
      <c r="I11" s="495"/>
      <c r="J11" s="495"/>
      <c r="K11" s="495"/>
      <c r="L11" s="495"/>
      <c r="M11" s="495"/>
      <c r="N11" s="495"/>
      <c r="O11" s="495"/>
      <c r="P11" s="495"/>
      <c r="Q11" s="495"/>
      <c r="R11" s="495"/>
      <c r="S11" s="495"/>
      <c r="T11" s="495"/>
      <c r="U11" s="495"/>
      <c r="V11" s="495"/>
    </row>
    <row r="12" spans="1:22" x14ac:dyDescent="0.25">
      <c r="A12" s="495"/>
      <c r="B12" s="495"/>
      <c r="C12" s="495"/>
      <c r="D12" s="495"/>
      <c r="E12" s="495"/>
      <c r="F12" s="495"/>
      <c r="G12" s="495"/>
      <c r="H12" s="495"/>
      <c r="I12" s="495"/>
      <c r="J12" s="495"/>
      <c r="K12" s="495"/>
      <c r="L12" s="495"/>
      <c r="M12" s="495"/>
      <c r="N12" s="495"/>
      <c r="O12" s="495"/>
      <c r="P12" s="495"/>
      <c r="Q12" s="495"/>
      <c r="R12" s="495"/>
      <c r="S12" s="495"/>
      <c r="T12" s="495"/>
      <c r="U12" s="495"/>
      <c r="V12" s="495"/>
    </row>
    <row r="13" spans="1:22" x14ac:dyDescent="0.25">
      <c r="A13" s="495"/>
      <c r="B13" s="495"/>
      <c r="C13" s="495"/>
      <c r="D13" s="495"/>
      <c r="E13" s="495"/>
      <c r="F13" s="495"/>
      <c r="G13" s="495"/>
      <c r="H13" s="495"/>
      <c r="I13" s="495"/>
      <c r="J13" s="495"/>
      <c r="K13" s="495"/>
      <c r="L13" s="495"/>
      <c r="M13" s="495"/>
      <c r="N13" s="495"/>
      <c r="O13" s="495"/>
      <c r="P13" s="495"/>
      <c r="Q13" s="495"/>
      <c r="R13" s="495"/>
      <c r="S13" s="495"/>
      <c r="T13" s="495"/>
      <c r="U13" s="495"/>
      <c r="V13" s="495"/>
    </row>
    <row r="14" spans="1:22" x14ac:dyDescent="0.25">
      <c r="A14" s="495"/>
      <c r="B14" s="495"/>
      <c r="C14" s="495"/>
      <c r="D14" s="495"/>
      <c r="E14" s="495"/>
      <c r="F14" s="495"/>
      <c r="G14" s="495"/>
      <c r="H14" s="495"/>
      <c r="I14" s="495"/>
      <c r="J14" s="495"/>
      <c r="K14" s="495"/>
      <c r="L14" s="495"/>
      <c r="M14" s="495"/>
      <c r="N14" s="495"/>
      <c r="O14" s="495"/>
      <c r="P14" s="495"/>
      <c r="Q14" s="495"/>
      <c r="R14" s="495"/>
      <c r="S14" s="495"/>
      <c r="T14" s="495"/>
      <c r="U14" s="495"/>
      <c r="V14" s="495"/>
    </row>
    <row r="15" spans="1:22" x14ac:dyDescent="0.25">
      <c r="A15" s="495"/>
      <c r="B15" s="495"/>
      <c r="C15" s="495"/>
      <c r="D15" s="495"/>
      <c r="E15" s="495"/>
      <c r="F15" s="495"/>
      <c r="G15" s="495"/>
      <c r="H15" s="495"/>
      <c r="I15" s="495"/>
      <c r="J15" s="495"/>
      <c r="K15" s="495"/>
      <c r="L15" s="495"/>
      <c r="M15" s="495"/>
      <c r="N15" s="495"/>
      <c r="O15" s="495"/>
      <c r="P15" s="495"/>
      <c r="Q15" s="495"/>
      <c r="R15" s="495"/>
      <c r="S15" s="495"/>
      <c r="T15" s="495"/>
      <c r="U15" s="495"/>
      <c r="V15" s="495"/>
    </row>
    <row r="16" spans="1:22" x14ac:dyDescent="0.25">
      <c r="A16" s="495"/>
      <c r="B16" s="495"/>
      <c r="C16" s="495"/>
      <c r="D16" s="495"/>
      <c r="E16" s="495"/>
      <c r="F16" s="495"/>
      <c r="G16" s="495"/>
      <c r="H16" s="495"/>
      <c r="I16" s="495"/>
      <c r="J16" s="495"/>
      <c r="K16" s="495"/>
      <c r="L16" s="495"/>
      <c r="M16" s="495"/>
      <c r="N16" s="495"/>
      <c r="O16" s="495"/>
      <c r="P16" s="495"/>
      <c r="Q16" s="495"/>
      <c r="R16" s="495"/>
      <c r="S16" s="495"/>
      <c r="T16" s="495"/>
      <c r="U16" s="495"/>
      <c r="V16" s="495"/>
    </row>
    <row r="17" spans="1:22" x14ac:dyDescent="0.25">
      <c r="A17" s="495"/>
      <c r="B17" s="495"/>
      <c r="C17" s="495"/>
      <c r="D17" s="495"/>
      <c r="E17" s="495"/>
      <c r="F17" s="495"/>
      <c r="G17" s="495"/>
      <c r="H17" s="495"/>
      <c r="I17" s="495"/>
      <c r="J17" s="495"/>
      <c r="K17" s="495"/>
      <c r="L17" s="495"/>
      <c r="M17" s="495"/>
      <c r="N17" s="495"/>
      <c r="O17" s="495"/>
      <c r="P17" s="495"/>
      <c r="Q17" s="495"/>
      <c r="R17" s="495"/>
      <c r="S17" s="495"/>
      <c r="T17" s="495"/>
      <c r="U17" s="495"/>
      <c r="V17" s="495"/>
    </row>
    <row r="18" spans="1:22" x14ac:dyDescent="0.25">
      <c r="A18" s="495"/>
      <c r="B18" s="495"/>
      <c r="C18" s="495"/>
      <c r="D18" s="495"/>
      <c r="E18" s="495"/>
      <c r="F18" s="495"/>
      <c r="G18" s="495"/>
      <c r="H18" s="495"/>
      <c r="I18" s="495"/>
      <c r="J18" s="495"/>
      <c r="K18" s="495"/>
      <c r="L18" s="495"/>
      <c r="M18" s="495"/>
      <c r="N18" s="495"/>
      <c r="O18" s="495"/>
      <c r="P18" s="495"/>
      <c r="Q18" s="495"/>
      <c r="R18" s="495"/>
      <c r="S18" s="495"/>
      <c r="T18" s="495"/>
      <c r="U18" s="495"/>
      <c r="V18" s="495"/>
    </row>
    <row r="19" spans="1:22" x14ac:dyDescent="0.25">
      <c r="A19" s="495"/>
      <c r="B19" s="495"/>
      <c r="C19" s="495"/>
      <c r="D19" s="495"/>
      <c r="E19" s="495"/>
      <c r="F19" s="495"/>
      <c r="G19" s="495"/>
      <c r="H19" s="495"/>
      <c r="I19" s="495"/>
      <c r="J19" s="495"/>
      <c r="K19" s="495"/>
      <c r="L19" s="495"/>
      <c r="M19" s="495"/>
      <c r="N19" s="495"/>
      <c r="O19" s="495"/>
      <c r="P19" s="495"/>
      <c r="Q19" s="495"/>
      <c r="R19" s="495"/>
      <c r="S19" s="495"/>
      <c r="T19" s="495"/>
      <c r="U19" s="495"/>
      <c r="V19" s="495"/>
    </row>
    <row r="20" spans="1:22" x14ac:dyDescent="0.25">
      <c r="A20" s="495"/>
      <c r="B20" s="495"/>
      <c r="C20" s="495"/>
      <c r="D20" s="495"/>
      <c r="E20" s="495"/>
      <c r="F20" s="495"/>
      <c r="G20" s="495"/>
      <c r="H20" s="495"/>
      <c r="I20" s="495"/>
      <c r="J20" s="495"/>
      <c r="K20" s="495"/>
      <c r="L20" s="495"/>
      <c r="M20" s="495"/>
      <c r="N20" s="495"/>
      <c r="O20" s="495"/>
      <c r="P20" s="495"/>
      <c r="Q20" s="495"/>
      <c r="R20" s="495"/>
      <c r="S20" s="495"/>
      <c r="T20" s="495"/>
      <c r="U20" s="495"/>
      <c r="V20" s="495"/>
    </row>
    <row r="21" spans="1:22" x14ac:dyDescent="0.25">
      <c r="A21" s="495"/>
      <c r="B21" s="495"/>
      <c r="C21" s="495"/>
      <c r="D21" s="495"/>
      <c r="E21" s="495"/>
      <c r="F21" s="495"/>
      <c r="G21" s="495"/>
      <c r="H21" s="495"/>
      <c r="I21" s="495"/>
      <c r="J21" s="495"/>
      <c r="K21" s="495"/>
      <c r="L21" s="495"/>
      <c r="M21" s="495"/>
      <c r="N21" s="495"/>
      <c r="O21" s="495"/>
      <c r="P21" s="495"/>
      <c r="Q21" s="495"/>
      <c r="R21" s="495"/>
      <c r="S21" s="495"/>
      <c r="T21" s="495"/>
      <c r="U21" s="495"/>
      <c r="V21" s="495"/>
    </row>
    <row r="22" spans="1:22" x14ac:dyDescent="0.25">
      <c r="A22" s="495"/>
      <c r="B22" s="495"/>
      <c r="C22" s="495"/>
      <c r="D22" s="495"/>
      <c r="E22" s="495"/>
      <c r="F22" s="495"/>
      <c r="G22" s="495"/>
      <c r="H22" s="495"/>
      <c r="I22" s="495"/>
      <c r="J22" s="495"/>
      <c r="K22" s="495"/>
      <c r="L22" s="495"/>
      <c r="M22" s="495"/>
      <c r="N22" s="495"/>
      <c r="O22" s="495"/>
      <c r="P22" s="495"/>
      <c r="Q22" s="495"/>
      <c r="R22" s="495"/>
      <c r="S22" s="495"/>
      <c r="T22" s="495"/>
      <c r="U22" s="495"/>
      <c r="V22" s="495"/>
    </row>
    <row r="23" spans="1:22" x14ac:dyDescent="0.25">
      <c r="A23" s="495"/>
      <c r="B23" s="495"/>
      <c r="C23" s="495"/>
      <c r="D23" s="495"/>
      <c r="E23" s="495"/>
      <c r="F23" s="495"/>
      <c r="G23" s="495"/>
      <c r="H23" s="495"/>
      <c r="I23" s="495"/>
      <c r="J23" s="495"/>
      <c r="K23" s="495"/>
      <c r="L23" s="495"/>
      <c r="M23" s="495"/>
      <c r="N23" s="495"/>
      <c r="O23" s="495"/>
      <c r="P23" s="495"/>
      <c r="Q23" s="495"/>
      <c r="R23" s="495"/>
      <c r="S23" s="495"/>
      <c r="T23" s="495"/>
      <c r="U23" s="495"/>
      <c r="V23" s="495"/>
    </row>
    <row r="24" spans="1:22" x14ac:dyDescent="0.25">
      <c r="A24" s="495"/>
      <c r="B24" s="495"/>
      <c r="C24" s="495"/>
      <c r="D24" s="495"/>
      <c r="E24" s="495"/>
      <c r="F24" s="495"/>
      <c r="G24" s="495"/>
      <c r="H24" s="495"/>
      <c r="I24" s="495"/>
      <c r="J24" s="495"/>
      <c r="K24" s="495"/>
      <c r="L24" s="495"/>
      <c r="M24" s="495"/>
      <c r="N24" s="495"/>
      <c r="O24" s="495"/>
      <c r="P24" s="495"/>
      <c r="Q24" s="495"/>
      <c r="R24" s="495"/>
      <c r="S24" s="495"/>
      <c r="T24" s="495"/>
      <c r="U24" s="495"/>
      <c r="V24" s="495"/>
    </row>
    <row r="25" spans="1:22" x14ac:dyDescent="0.25">
      <c r="A25" s="495"/>
      <c r="B25" s="495"/>
      <c r="C25" s="495"/>
      <c r="D25" s="495"/>
      <c r="E25" s="495"/>
      <c r="F25" s="495"/>
      <c r="G25" s="495"/>
      <c r="H25" s="495"/>
      <c r="I25" s="495"/>
      <c r="J25" s="495"/>
      <c r="K25" s="495"/>
      <c r="L25" s="495"/>
      <c r="M25" s="495"/>
      <c r="N25" s="495"/>
      <c r="O25" s="495"/>
      <c r="P25" s="495"/>
      <c r="Q25" s="495"/>
      <c r="R25" s="495"/>
      <c r="S25" s="495"/>
      <c r="T25" s="495"/>
      <c r="U25" s="495"/>
      <c r="V25" s="495"/>
    </row>
    <row r="26" spans="1:22" x14ac:dyDescent="0.25">
      <c r="A26" s="495"/>
      <c r="B26" s="495"/>
      <c r="C26" s="495"/>
      <c r="D26" s="495"/>
      <c r="E26" s="495"/>
      <c r="F26" s="495"/>
      <c r="G26" s="495"/>
      <c r="H26" s="495"/>
      <c r="I26" s="495"/>
      <c r="J26" s="495"/>
      <c r="K26" s="495"/>
      <c r="L26" s="495"/>
      <c r="M26" s="495"/>
      <c r="N26" s="495"/>
      <c r="O26" s="495"/>
      <c r="P26" s="495"/>
      <c r="Q26" s="495"/>
      <c r="R26" s="495"/>
      <c r="S26" s="495"/>
      <c r="T26" s="495"/>
      <c r="U26" s="495"/>
      <c r="V26" s="495"/>
    </row>
    <row r="27" spans="1:22" x14ac:dyDescent="0.25">
      <c r="A27" s="495"/>
      <c r="B27" s="495"/>
      <c r="C27" s="495"/>
      <c r="D27" s="495"/>
      <c r="E27" s="495"/>
      <c r="F27" s="495"/>
      <c r="G27" s="495"/>
      <c r="H27" s="495"/>
      <c r="I27" s="495"/>
      <c r="J27" s="495"/>
      <c r="K27" s="495"/>
      <c r="L27" s="495"/>
      <c r="M27" s="495"/>
      <c r="N27" s="495"/>
      <c r="O27" s="495"/>
      <c r="P27" s="495"/>
      <c r="Q27" s="495"/>
      <c r="R27" s="495"/>
      <c r="S27" s="495"/>
      <c r="T27" s="495"/>
      <c r="U27" s="495"/>
      <c r="V27" s="495"/>
    </row>
    <row r="28" spans="1:22" x14ac:dyDescent="0.25">
      <c r="A28" s="495"/>
      <c r="B28" s="495"/>
      <c r="C28" s="495"/>
      <c r="D28" s="495"/>
      <c r="E28" s="495"/>
      <c r="F28" s="495"/>
      <c r="G28" s="495"/>
      <c r="H28" s="495"/>
      <c r="I28" s="495"/>
      <c r="J28" s="495"/>
      <c r="K28" s="495"/>
      <c r="L28" s="495"/>
      <c r="M28" s="495"/>
      <c r="N28" s="495"/>
      <c r="O28" s="495"/>
      <c r="P28" s="495"/>
      <c r="Q28" s="495"/>
      <c r="R28" s="495"/>
      <c r="S28" s="495"/>
      <c r="T28" s="495"/>
      <c r="U28" s="495"/>
      <c r="V28" s="495"/>
    </row>
    <row r="29" spans="1:22" x14ac:dyDescent="0.25">
      <c r="A29" s="495"/>
      <c r="B29" s="495"/>
      <c r="C29" s="495"/>
      <c r="D29" s="495"/>
      <c r="E29" s="495"/>
      <c r="F29" s="495"/>
      <c r="G29" s="495"/>
      <c r="H29" s="495"/>
      <c r="I29" s="495"/>
      <c r="J29" s="495"/>
      <c r="K29" s="495"/>
      <c r="L29" s="495"/>
      <c r="M29" s="495"/>
      <c r="N29" s="495"/>
      <c r="O29" s="495"/>
      <c r="P29" s="495"/>
      <c r="Q29" s="495"/>
      <c r="R29" s="495"/>
      <c r="S29" s="495"/>
      <c r="T29" s="495"/>
      <c r="U29" s="495"/>
      <c r="V29" s="495"/>
    </row>
    <row r="30" spans="1:22" x14ac:dyDescent="0.25">
      <c r="A30" s="495"/>
      <c r="B30" s="495"/>
      <c r="C30" s="495"/>
      <c r="D30" s="495"/>
      <c r="E30" s="495"/>
      <c r="F30" s="495"/>
      <c r="G30" s="495"/>
      <c r="H30" s="495"/>
      <c r="I30" s="495"/>
      <c r="J30" s="495"/>
      <c r="K30" s="495"/>
      <c r="L30" s="495"/>
      <c r="M30" s="495"/>
      <c r="N30" s="495"/>
      <c r="O30" s="495"/>
      <c r="P30" s="495"/>
      <c r="Q30" s="495"/>
      <c r="R30" s="495"/>
      <c r="S30" s="495"/>
      <c r="T30" s="495"/>
      <c r="U30" s="495"/>
      <c r="V30" s="495"/>
    </row>
    <row r="31" spans="1:22" x14ac:dyDescent="0.25">
      <c r="A31" s="495"/>
      <c r="B31" s="495"/>
      <c r="C31" s="495"/>
      <c r="D31" s="495"/>
      <c r="E31" s="495"/>
      <c r="F31" s="495"/>
      <c r="G31" s="495"/>
      <c r="H31" s="495"/>
      <c r="I31" s="495"/>
      <c r="J31" s="495"/>
      <c r="K31" s="495"/>
      <c r="L31" s="495"/>
      <c r="M31" s="495"/>
      <c r="N31" s="495"/>
      <c r="O31" s="495"/>
      <c r="P31" s="495"/>
      <c r="Q31" s="495"/>
      <c r="R31" s="495"/>
      <c r="S31" s="495"/>
      <c r="T31" s="495"/>
      <c r="U31" s="495"/>
      <c r="V31" s="495"/>
    </row>
    <row r="32" spans="1:22" x14ac:dyDescent="0.25">
      <c r="A32" s="495"/>
      <c r="B32" s="495"/>
      <c r="C32" s="495"/>
      <c r="D32" s="495"/>
      <c r="E32" s="495"/>
      <c r="F32" s="495"/>
      <c r="G32" s="495"/>
      <c r="H32" s="495"/>
      <c r="I32" s="495"/>
      <c r="J32" s="495"/>
      <c r="K32" s="495"/>
      <c r="L32" s="495"/>
      <c r="M32" s="495"/>
      <c r="N32" s="495"/>
      <c r="O32" s="495"/>
      <c r="P32" s="495"/>
      <c r="Q32" s="495"/>
      <c r="R32" s="495"/>
      <c r="S32" s="495"/>
      <c r="T32" s="495"/>
      <c r="U32" s="495"/>
      <c r="V32" s="495"/>
    </row>
    <row r="33" spans="1:22" x14ac:dyDescent="0.25">
      <c r="A33" s="495"/>
      <c r="B33" s="495"/>
      <c r="C33" s="495"/>
      <c r="D33" s="495"/>
      <c r="E33" s="495"/>
      <c r="F33" s="495"/>
      <c r="G33" s="495"/>
      <c r="H33" s="495"/>
      <c r="I33" s="495"/>
      <c r="J33" s="495"/>
      <c r="K33" s="495"/>
      <c r="L33" s="495"/>
      <c r="M33" s="495"/>
      <c r="N33" s="495"/>
      <c r="O33" s="495"/>
      <c r="P33" s="495"/>
      <c r="Q33" s="495"/>
      <c r="R33" s="495"/>
      <c r="S33" s="495"/>
      <c r="T33" s="495"/>
      <c r="U33" s="495"/>
      <c r="V33" s="495"/>
    </row>
    <row r="34" spans="1:22" x14ac:dyDescent="0.25">
      <c r="A34" s="495"/>
      <c r="B34" s="495"/>
      <c r="C34" s="495"/>
      <c r="D34" s="495"/>
      <c r="E34" s="495"/>
      <c r="F34" s="495"/>
      <c r="G34" s="495"/>
      <c r="H34" s="495"/>
      <c r="I34" s="495"/>
      <c r="J34" s="495"/>
      <c r="K34" s="495"/>
      <c r="L34" s="495"/>
      <c r="M34" s="495"/>
      <c r="N34" s="495"/>
      <c r="O34" s="495"/>
      <c r="P34" s="495"/>
      <c r="Q34" s="495"/>
      <c r="R34" s="495"/>
      <c r="S34" s="495"/>
      <c r="T34" s="495"/>
      <c r="U34" s="495"/>
      <c r="V34" s="495"/>
    </row>
    <row r="35" spans="1:22" x14ac:dyDescent="0.25">
      <c r="A35" s="495"/>
      <c r="B35" s="495"/>
      <c r="C35" s="495"/>
      <c r="D35" s="495"/>
      <c r="E35" s="495"/>
      <c r="F35" s="495"/>
      <c r="G35" s="495"/>
      <c r="H35" s="495"/>
      <c r="I35" s="495"/>
      <c r="J35" s="495"/>
      <c r="K35" s="495"/>
      <c r="L35" s="495"/>
      <c r="M35" s="495"/>
      <c r="N35" s="495"/>
      <c r="O35" s="495"/>
      <c r="P35" s="495"/>
      <c r="Q35" s="495"/>
      <c r="R35" s="495"/>
      <c r="S35" s="495"/>
      <c r="T35" s="495"/>
      <c r="U35" s="495"/>
      <c r="V35" s="495"/>
    </row>
    <row r="36" spans="1:22" x14ac:dyDescent="0.25">
      <c r="A36" s="491"/>
      <c r="B36" s="491"/>
      <c r="C36" s="491"/>
      <c r="D36" s="491"/>
      <c r="E36" s="491"/>
      <c r="F36" s="491"/>
      <c r="G36" s="491"/>
      <c r="H36" s="491"/>
      <c r="I36" s="491"/>
      <c r="J36" s="491"/>
      <c r="K36" s="491"/>
      <c r="L36" s="491"/>
      <c r="M36" s="491"/>
      <c r="N36" s="491"/>
      <c r="O36" s="491"/>
      <c r="P36" s="491"/>
      <c r="Q36" s="491"/>
      <c r="R36" s="491"/>
      <c r="S36" s="491"/>
      <c r="T36" s="491"/>
      <c r="U36" s="491"/>
      <c r="V36" s="491"/>
    </row>
    <row r="37" spans="1:22" x14ac:dyDescent="0.25">
      <c r="A37" s="491"/>
      <c r="B37" s="491"/>
      <c r="C37" s="491"/>
      <c r="D37" s="491"/>
      <c r="E37" s="491"/>
      <c r="F37" s="491"/>
      <c r="G37" s="491"/>
      <c r="H37" s="491"/>
      <c r="I37" s="491"/>
      <c r="J37" s="491"/>
      <c r="K37" s="491"/>
      <c r="L37" s="491"/>
      <c r="M37" s="491"/>
      <c r="N37" s="491"/>
      <c r="O37" s="491"/>
      <c r="P37" s="491"/>
      <c r="Q37" s="491"/>
      <c r="R37" s="491"/>
      <c r="S37" s="491"/>
      <c r="T37" s="491"/>
      <c r="U37" s="491"/>
      <c r="V37" s="491"/>
    </row>
    <row r="38" spans="1:22" x14ac:dyDescent="0.25">
      <c r="A38" s="491"/>
      <c r="B38" s="491"/>
      <c r="C38" s="491"/>
      <c r="D38" s="491"/>
      <c r="E38" s="491"/>
      <c r="F38" s="491"/>
      <c r="G38" s="491"/>
      <c r="H38" s="491"/>
      <c r="I38" s="491"/>
      <c r="J38" s="491"/>
      <c r="K38" s="491"/>
      <c r="L38" s="491"/>
      <c r="M38" s="491"/>
      <c r="N38" s="491"/>
      <c r="O38" s="491"/>
      <c r="P38" s="491"/>
      <c r="Q38" s="491"/>
      <c r="R38" s="491"/>
      <c r="S38" s="491"/>
      <c r="T38" s="491"/>
      <c r="U38" s="491"/>
      <c r="V38" s="491"/>
    </row>
    <row r="39" spans="1:22" x14ac:dyDescent="0.25">
      <c r="A39" s="491"/>
      <c r="B39" s="491"/>
      <c r="C39" s="491"/>
      <c r="D39" s="491"/>
      <c r="E39" s="491"/>
      <c r="F39" s="491"/>
      <c r="G39" s="491"/>
      <c r="H39" s="491"/>
      <c r="I39" s="491"/>
      <c r="J39" s="491"/>
      <c r="K39" s="491"/>
      <c r="L39" s="491"/>
      <c r="M39" s="491"/>
      <c r="N39" s="491"/>
      <c r="O39" s="491"/>
      <c r="P39" s="491"/>
      <c r="Q39" s="491"/>
      <c r="R39" s="491"/>
      <c r="S39" s="491"/>
      <c r="T39" s="491"/>
      <c r="U39" s="491"/>
      <c r="V39" s="491"/>
    </row>
    <row r="40" spans="1:22" x14ac:dyDescent="0.25">
      <c r="A40" s="491"/>
      <c r="B40" s="491"/>
      <c r="C40" s="491"/>
      <c r="D40" s="491"/>
      <c r="E40" s="491"/>
      <c r="F40" s="491"/>
      <c r="G40" s="491"/>
      <c r="H40" s="491"/>
      <c r="I40" s="491"/>
      <c r="J40" s="491"/>
      <c r="K40" s="491"/>
      <c r="L40" s="491"/>
      <c r="M40" s="491"/>
      <c r="N40" s="491"/>
      <c r="O40" s="491"/>
      <c r="P40" s="491"/>
      <c r="Q40" s="491"/>
      <c r="R40" s="491"/>
      <c r="S40" s="491"/>
      <c r="T40" s="491"/>
      <c r="U40" s="491"/>
      <c r="V40" s="491"/>
    </row>
    <row r="41" spans="1:22" x14ac:dyDescent="0.25">
      <c r="A41" s="491"/>
      <c r="B41" s="491"/>
      <c r="C41" s="491"/>
      <c r="D41" s="491"/>
      <c r="E41" s="491"/>
      <c r="F41" s="491"/>
      <c r="G41" s="491"/>
      <c r="H41" s="491"/>
      <c r="I41" s="491"/>
      <c r="J41" s="491"/>
      <c r="K41" s="491"/>
      <c r="L41" s="491"/>
      <c r="M41" s="491"/>
      <c r="N41" s="491"/>
      <c r="O41" s="491"/>
      <c r="P41" s="491"/>
      <c r="Q41" s="491"/>
      <c r="R41" s="491"/>
      <c r="S41" s="491"/>
      <c r="T41" s="491"/>
      <c r="U41" s="491"/>
      <c r="V41" s="491"/>
    </row>
  </sheetData>
  <sheetProtection algorithmName="SHA-512" hashValue="9GtFEbcLKJ22zlh51rkhOvmgVsLcE5uumsF5nr+8VVjpYHV+FCYrReZBhDhO6O14CLb92+lZLJuN7dQPTxHsbw==" saltValue="YspnGLaejyJXiGP/694gsw==" spinCount="100000" sheet="1" objects="1" scenarios="1"/>
  <mergeCells count="2">
    <mergeCell ref="A2:V35"/>
    <mergeCell ref="A1:B1"/>
  </mergeCells>
  <pageMargins left="0.7" right="0.7" top="0.78740157499999996" bottom="0.78740157499999996"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115"/>
  <sheetViews>
    <sheetView zoomScale="70" zoomScaleNormal="70" workbookViewId="0">
      <selection activeCell="O105" sqref="O105"/>
    </sheetView>
  </sheetViews>
  <sheetFormatPr defaultRowHeight="15" x14ac:dyDescent="0.25"/>
  <cols>
    <col min="1" max="1" width="30" bestFit="1" customWidth="1"/>
    <col min="2" max="2" width="10.5703125" customWidth="1"/>
    <col min="3" max="3" width="11.42578125" bestFit="1" customWidth="1"/>
    <col min="4" max="8" width="7.85546875" bestFit="1" customWidth="1"/>
    <col min="9" max="13" width="7.42578125" customWidth="1"/>
    <col min="14" max="14" width="8.5703125" bestFit="1" customWidth="1"/>
    <col min="16" max="16" width="40.85546875" bestFit="1" customWidth="1"/>
    <col min="17" max="17" width="10.85546875" bestFit="1" customWidth="1"/>
    <col min="18" max="18" width="10.7109375" bestFit="1" customWidth="1"/>
  </cols>
  <sheetData>
    <row r="1" spans="1:29" x14ac:dyDescent="0.25">
      <c r="D1" s="42" t="s">
        <v>92</v>
      </c>
      <c r="E1" s="36" t="s">
        <v>93</v>
      </c>
      <c r="F1" s="44" t="s">
        <v>94</v>
      </c>
      <c r="G1" s="38" t="s">
        <v>95</v>
      </c>
      <c r="H1" s="40" t="s">
        <v>96</v>
      </c>
      <c r="I1" s="61" t="s">
        <v>104</v>
      </c>
      <c r="R1" s="575" t="s">
        <v>97</v>
      </c>
      <c r="S1" s="576"/>
      <c r="T1" s="577" t="s">
        <v>98</v>
      </c>
      <c r="U1" s="578"/>
      <c r="V1" s="579" t="s">
        <v>99</v>
      </c>
      <c r="W1" s="580"/>
      <c r="X1" s="581" t="s">
        <v>100</v>
      </c>
      <c r="Y1" s="582"/>
      <c r="Z1" s="583" t="s">
        <v>101</v>
      </c>
      <c r="AA1" s="584"/>
      <c r="AB1" s="573" t="s">
        <v>102</v>
      </c>
      <c r="AC1" s="574"/>
    </row>
    <row r="2" spans="1:29" x14ac:dyDescent="0.25">
      <c r="C2" s="2" t="s">
        <v>6</v>
      </c>
      <c r="D2" s="41">
        <v>3</v>
      </c>
      <c r="E2" s="35">
        <v>7</v>
      </c>
      <c r="F2" s="43">
        <v>11</v>
      </c>
      <c r="G2" s="37">
        <v>4</v>
      </c>
      <c r="H2" s="39">
        <v>5</v>
      </c>
      <c r="I2" s="61">
        <v>4</v>
      </c>
      <c r="R2" s="49" t="s">
        <v>73</v>
      </c>
      <c r="S2" s="49" t="s">
        <v>74</v>
      </c>
      <c r="T2" s="48" t="s">
        <v>73</v>
      </c>
      <c r="U2" s="48" t="s">
        <v>74</v>
      </c>
      <c r="V2" s="50" t="s">
        <v>73</v>
      </c>
      <c r="W2" s="50" t="s">
        <v>74</v>
      </c>
      <c r="X2" s="47" t="s">
        <v>73</v>
      </c>
      <c r="Y2" s="47" t="s">
        <v>74</v>
      </c>
      <c r="Z2" s="51" t="s">
        <v>73</v>
      </c>
      <c r="AA2" s="51" t="s">
        <v>74</v>
      </c>
      <c r="AB2" s="61" t="s">
        <v>73</v>
      </c>
      <c r="AC2" s="61" t="s">
        <v>74</v>
      </c>
    </row>
    <row r="3" spans="1:29" x14ac:dyDescent="0.25">
      <c r="A3" s="33" t="s">
        <v>68</v>
      </c>
      <c r="B3" s="4" t="s">
        <v>69</v>
      </c>
      <c r="C3" s="4" t="s">
        <v>67</v>
      </c>
      <c r="D3" s="42" t="s">
        <v>16</v>
      </c>
      <c r="E3" s="36" t="s">
        <v>16</v>
      </c>
      <c r="F3" s="44" t="s">
        <v>16</v>
      </c>
      <c r="G3" s="38" t="s">
        <v>16</v>
      </c>
      <c r="H3" s="40" t="s">
        <v>16</v>
      </c>
      <c r="I3" s="61" t="s">
        <v>16</v>
      </c>
      <c r="P3" s="3" t="s">
        <v>7</v>
      </c>
      <c r="Q3" s="3" t="s">
        <v>6</v>
      </c>
      <c r="R3" s="41">
        <v>4</v>
      </c>
      <c r="S3" s="41">
        <v>1</v>
      </c>
      <c r="T3" s="35">
        <v>6</v>
      </c>
      <c r="U3" s="35">
        <v>27</v>
      </c>
      <c r="V3" s="43">
        <v>8</v>
      </c>
      <c r="W3" s="43">
        <v>25</v>
      </c>
      <c r="X3" s="37">
        <v>1</v>
      </c>
      <c r="Y3" s="37">
        <v>1</v>
      </c>
      <c r="Z3" s="39">
        <v>1</v>
      </c>
      <c r="AA3" s="39">
        <v>1</v>
      </c>
      <c r="AB3" s="45">
        <v>1</v>
      </c>
      <c r="AC3" s="45">
        <v>1</v>
      </c>
    </row>
    <row r="4" spans="1:29" x14ac:dyDescent="0.25">
      <c r="A4" s="4" t="s">
        <v>35</v>
      </c>
      <c r="B4" s="6" t="s">
        <v>37</v>
      </c>
      <c r="C4" s="7">
        <v>0</v>
      </c>
      <c r="D4" s="49">
        <v>1</v>
      </c>
      <c r="E4" s="48">
        <v>1</v>
      </c>
      <c r="F4" s="50">
        <v>1</v>
      </c>
      <c r="G4" s="47">
        <v>1</v>
      </c>
      <c r="H4" s="51">
        <v>1</v>
      </c>
      <c r="I4" s="61">
        <v>1</v>
      </c>
      <c r="P4" s="4" t="s">
        <v>8</v>
      </c>
      <c r="Q4" s="7" t="s">
        <v>9</v>
      </c>
      <c r="R4" s="49" t="s">
        <v>16</v>
      </c>
      <c r="S4" s="49" t="s">
        <v>16</v>
      </c>
      <c r="T4" s="48" t="s">
        <v>16</v>
      </c>
      <c r="U4" s="48" t="s">
        <v>16</v>
      </c>
      <c r="V4" s="50" t="s">
        <v>16</v>
      </c>
      <c r="W4" s="50" t="s">
        <v>16</v>
      </c>
      <c r="X4" s="47" t="s">
        <v>16</v>
      </c>
      <c r="Y4" s="47" t="s">
        <v>16</v>
      </c>
      <c r="Z4" s="51" t="s">
        <v>16</v>
      </c>
      <c r="AA4" s="51" t="s">
        <v>16</v>
      </c>
      <c r="AB4" s="61" t="s">
        <v>16</v>
      </c>
      <c r="AC4" s="61" t="s">
        <v>16</v>
      </c>
    </row>
    <row r="5" spans="1:29" x14ac:dyDescent="0.25">
      <c r="A5" s="4" t="s">
        <v>53</v>
      </c>
      <c r="B5" s="6" t="s">
        <v>38</v>
      </c>
      <c r="C5" s="7">
        <v>22.5</v>
      </c>
      <c r="D5" s="49">
        <v>2</v>
      </c>
      <c r="E5" s="48">
        <v>2</v>
      </c>
      <c r="F5" s="50">
        <v>2</v>
      </c>
      <c r="G5" s="47">
        <v>2</v>
      </c>
      <c r="H5" s="51">
        <v>2</v>
      </c>
      <c r="I5" s="61">
        <v>2</v>
      </c>
      <c r="P5" s="362" t="s">
        <v>284</v>
      </c>
      <c r="Q5" s="6">
        <v>1</v>
      </c>
      <c r="R5" s="49">
        <v>1</v>
      </c>
      <c r="S5" s="49">
        <v>1</v>
      </c>
      <c r="T5" s="48">
        <v>1</v>
      </c>
      <c r="U5" s="48">
        <v>1</v>
      </c>
      <c r="V5" s="50">
        <v>1</v>
      </c>
      <c r="W5" s="50">
        <v>1</v>
      </c>
      <c r="X5" s="47">
        <v>1</v>
      </c>
      <c r="Y5" s="47">
        <v>1</v>
      </c>
      <c r="Z5" s="51">
        <v>1</v>
      </c>
      <c r="AA5" s="51">
        <v>1</v>
      </c>
      <c r="AB5" s="61">
        <v>1</v>
      </c>
      <c r="AC5" s="61">
        <v>1</v>
      </c>
    </row>
    <row r="6" spans="1:29" x14ac:dyDescent="0.25">
      <c r="A6" s="4" t="s">
        <v>36</v>
      </c>
      <c r="B6" s="6" t="s">
        <v>39</v>
      </c>
      <c r="C6" s="7">
        <v>45</v>
      </c>
      <c r="D6" s="49">
        <v>3</v>
      </c>
      <c r="E6" s="48">
        <v>3</v>
      </c>
      <c r="F6" s="50">
        <v>3</v>
      </c>
      <c r="G6" s="47">
        <v>3</v>
      </c>
      <c r="H6" s="51">
        <v>3</v>
      </c>
      <c r="I6" s="61">
        <v>3</v>
      </c>
      <c r="P6" s="4" t="s">
        <v>181</v>
      </c>
      <c r="Q6" s="6">
        <v>0.9</v>
      </c>
      <c r="R6" s="49">
        <v>2</v>
      </c>
      <c r="S6" s="49">
        <v>2</v>
      </c>
      <c r="T6" s="48">
        <v>2</v>
      </c>
      <c r="U6" s="48">
        <v>2</v>
      </c>
      <c r="V6" s="50">
        <v>2</v>
      </c>
      <c r="W6" s="50">
        <v>2</v>
      </c>
      <c r="X6" s="47">
        <v>2</v>
      </c>
      <c r="Y6" s="47">
        <v>2</v>
      </c>
      <c r="Z6" s="51">
        <v>2</v>
      </c>
      <c r="AA6" s="51">
        <v>2</v>
      </c>
      <c r="AB6" s="61">
        <v>2</v>
      </c>
      <c r="AC6" s="61">
        <v>2</v>
      </c>
    </row>
    <row r="7" spans="1:29" x14ac:dyDescent="0.25">
      <c r="A7" s="4" t="s">
        <v>54</v>
      </c>
      <c r="B7" s="6" t="s">
        <v>40</v>
      </c>
      <c r="C7" s="7">
        <v>67.5</v>
      </c>
      <c r="D7" s="49">
        <v>4</v>
      </c>
      <c r="E7" s="48">
        <v>4</v>
      </c>
      <c r="F7" s="50">
        <v>4</v>
      </c>
      <c r="G7" s="47">
        <v>4</v>
      </c>
      <c r="H7" s="51">
        <v>4</v>
      </c>
      <c r="I7" s="61">
        <v>4</v>
      </c>
      <c r="P7" s="4" t="s">
        <v>182</v>
      </c>
      <c r="Q7" s="6">
        <v>0.81</v>
      </c>
      <c r="R7" s="49">
        <v>3</v>
      </c>
      <c r="S7" s="49">
        <v>3</v>
      </c>
      <c r="T7" s="48">
        <v>3</v>
      </c>
      <c r="U7" s="48">
        <v>3</v>
      </c>
      <c r="V7" s="50">
        <v>3</v>
      </c>
      <c r="W7" s="50">
        <v>3</v>
      </c>
      <c r="X7" s="47">
        <v>3</v>
      </c>
      <c r="Y7" s="47">
        <v>3</v>
      </c>
      <c r="Z7" s="51">
        <v>3</v>
      </c>
      <c r="AA7" s="51">
        <v>3</v>
      </c>
      <c r="AB7" s="61">
        <v>3</v>
      </c>
      <c r="AC7" s="61">
        <v>3</v>
      </c>
    </row>
    <row r="8" spans="1:29" x14ac:dyDescent="0.25">
      <c r="A8" s="4" t="s">
        <v>55</v>
      </c>
      <c r="B8" s="6" t="s">
        <v>41</v>
      </c>
      <c r="C8" s="7">
        <v>90</v>
      </c>
      <c r="D8" s="49">
        <v>5</v>
      </c>
      <c r="E8" s="48">
        <v>5</v>
      </c>
      <c r="F8" s="50">
        <v>5</v>
      </c>
      <c r="G8" s="47">
        <v>5</v>
      </c>
      <c r="H8" s="51">
        <v>5</v>
      </c>
      <c r="I8" s="61">
        <v>5</v>
      </c>
      <c r="P8" s="4" t="s">
        <v>183</v>
      </c>
      <c r="Q8" s="8">
        <v>0.73</v>
      </c>
      <c r="R8" s="49">
        <v>4</v>
      </c>
      <c r="S8" s="49">
        <v>4</v>
      </c>
      <c r="T8" s="48">
        <v>4</v>
      </c>
      <c r="U8" s="48">
        <v>4</v>
      </c>
      <c r="V8" s="50">
        <v>4</v>
      </c>
      <c r="W8" s="50">
        <v>4</v>
      </c>
      <c r="X8" s="47">
        <v>4</v>
      </c>
      <c r="Y8" s="47">
        <v>4</v>
      </c>
      <c r="Z8" s="51">
        <v>4</v>
      </c>
      <c r="AA8" s="51">
        <v>4</v>
      </c>
      <c r="AB8" s="61">
        <v>4</v>
      </c>
      <c r="AC8" s="61">
        <v>4</v>
      </c>
    </row>
    <row r="9" spans="1:29" x14ac:dyDescent="0.25">
      <c r="A9" s="4" t="s">
        <v>56</v>
      </c>
      <c r="B9" s="6" t="s">
        <v>42</v>
      </c>
      <c r="C9" s="7">
        <v>112.5</v>
      </c>
      <c r="D9" s="49">
        <v>6</v>
      </c>
      <c r="E9" s="48">
        <v>6</v>
      </c>
      <c r="F9" s="50">
        <v>6</v>
      </c>
      <c r="G9" s="47">
        <v>6</v>
      </c>
      <c r="H9" s="51">
        <v>6</v>
      </c>
      <c r="I9" s="61">
        <v>6</v>
      </c>
      <c r="P9" s="4" t="s">
        <v>184</v>
      </c>
      <c r="Q9" s="6">
        <v>0.74</v>
      </c>
      <c r="R9" s="49">
        <v>5</v>
      </c>
      <c r="S9" s="49">
        <v>5</v>
      </c>
      <c r="T9" s="48">
        <v>5</v>
      </c>
      <c r="U9" s="48">
        <v>5</v>
      </c>
      <c r="V9" s="50">
        <v>5</v>
      </c>
      <c r="W9" s="50">
        <v>5</v>
      </c>
      <c r="X9" s="47">
        <v>5</v>
      </c>
      <c r="Y9" s="47">
        <v>5</v>
      </c>
      <c r="Z9" s="51">
        <v>5</v>
      </c>
      <c r="AA9" s="51">
        <v>5</v>
      </c>
      <c r="AB9" s="61">
        <v>5</v>
      </c>
      <c r="AC9" s="61">
        <v>5</v>
      </c>
    </row>
    <row r="10" spans="1:29" x14ac:dyDescent="0.25">
      <c r="A10" s="4" t="s">
        <v>57</v>
      </c>
      <c r="B10" s="6" t="s">
        <v>43</v>
      </c>
      <c r="C10" s="7">
        <v>135</v>
      </c>
      <c r="D10" s="49">
        <v>7</v>
      </c>
      <c r="E10" s="48">
        <v>7</v>
      </c>
      <c r="F10" s="50">
        <v>7</v>
      </c>
      <c r="G10" s="47">
        <v>7</v>
      </c>
      <c r="H10" s="51">
        <v>7</v>
      </c>
      <c r="I10" s="61">
        <v>7</v>
      </c>
      <c r="P10" s="4" t="s">
        <v>185</v>
      </c>
      <c r="Q10" s="6">
        <v>0.7</v>
      </c>
      <c r="R10" s="49">
        <v>6</v>
      </c>
      <c r="S10" s="49">
        <v>6</v>
      </c>
      <c r="T10" s="48">
        <v>6</v>
      </c>
      <c r="U10" s="48">
        <v>6</v>
      </c>
      <c r="V10" s="50">
        <v>6</v>
      </c>
      <c r="W10" s="50">
        <v>6</v>
      </c>
      <c r="X10" s="47">
        <v>6</v>
      </c>
      <c r="Y10" s="47">
        <v>6</v>
      </c>
      <c r="Z10" s="51">
        <v>6</v>
      </c>
      <c r="AA10" s="51">
        <v>6</v>
      </c>
      <c r="AB10" s="61">
        <v>6</v>
      </c>
      <c r="AC10" s="61">
        <v>6</v>
      </c>
    </row>
    <row r="11" spans="1:29" x14ac:dyDescent="0.25">
      <c r="A11" s="4" t="s">
        <v>58</v>
      </c>
      <c r="B11" s="6" t="s">
        <v>44</v>
      </c>
      <c r="C11" s="7">
        <v>157.5</v>
      </c>
      <c r="D11" s="49">
        <v>8</v>
      </c>
      <c r="E11" s="48">
        <v>8</v>
      </c>
      <c r="F11" s="50">
        <v>8</v>
      </c>
      <c r="G11" s="47">
        <v>8</v>
      </c>
      <c r="H11" s="51">
        <v>8</v>
      </c>
      <c r="I11" s="61">
        <v>8</v>
      </c>
      <c r="P11" s="4" t="s">
        <v>186</v>
      </c>
      <c r="Q11" s="6">
        <v>0.61</v>
      </c>
      <c r="R11" s="49">
        <v>7</v>
      </c>
      <c r="S11" s="49">
        <v>7</v>
      </c>
      <c r="T11" s="48">
        <v>7</v>
      </c>
      <c r="U11" s="48">
        <v>7</v>
      </c>
      <c r="V11" s="50">
        <v>7</v>
      </c>
      <c r="W11" s="50">
        <v>7</v>
      </c>
      <c r="X11" s="47">
        <v>7</v>
      </c>
      <c r="Y11" s="47">
        <v>7</v>
      </c>
      <c r="Z11" s="51">
        <v>7</v>
      </c>
      <c r="AA11" s="51">
        <v>7</v>
      </c>
      <c r="AB11" s="61">
        <v>7</v>
      </c>
      <c r="AC11" s="61">
        <v>7</v>
      </c>
    </row>
    <row r="12" spans="1:29" x14ac:dyDescent="0.25">
      <c r="A12" s="4" t="s">
        <v>59</v>
      </c>
      <c r="B12" s="6" t="s">
        <v>45</v>
      </c>
      <c r="C12" s="7">
        <v>180</v>
      </c>
      <c r="D12" s="49">
        <v>9</v>
      </c>
      <c r="E12" s="48">
        <v>9</v>
      </c>
      <c r="F12" s="50">
        <v>9</v>
      </c>
      <c r="G12" s="47">
        <v>9</v>
      </c>
      <c r="H12" s="51">
        <v>9</v>
      </c>
      <c r="I12" s="61">
        <v>9</v>
      </c>
      <c r="P12" s="4" t="s">
        <v>187</v>
      </c>
      <c r="Q12" s="6">
        <v>0.54</v>
      </c>
      <c r="R12" s="49">
        <v>8</v>
      </c>
      <c r="S12" s="49">
        <v>8</v>
      </c>
      <c r="T12" s="48">
        <v>8</v>
      </c>
      <c r="U12" s="48">
        <v>8</v>
      </c>
      <c r="V12" s="50">
        <v>8</v>
      </c>
      <c r="W12" s="50">
        <v>8</v>
      </c>
      <c r="X12" s="47">
        <v>8</v>
      </c>
      <c r="Y12" s="47">
        <v>8</v>
      </c>
      <c r="Z12" s="51">
        <v>8</v>
      </c>
      <c r="AA12" s="51">
        <v>8</v>
      </c>
      <c r="AB12" s="61">
        <v>8</v>
      </c>
      <c r="AC12" s="61">
        <v>8</v>
      </c>
    </row>
    <row r="13" spans="1:29" x14ac:dyDescent="0.25">
      <c r="A13" s="4" t="s">
        <v>60</v>
      </c>
      <c r="B13" s="6" t="s">
        <v>46</v>
      </c>
      <c r="C13" s="7">
        <v>202.5</v>
      </c>
      <c r="D13" s="49">
        <v>10</v>
      </c>
      <c r="E13" s="48">
        <v>10</v>
      </c>
      <c r="F13" s="50">
        <v>10</v>
      </c>
      <c r="G13" s="47">
        <v>10</v>
      </c>
      <c r="H13" s="51">
        <v>10</v>
      </c>
      <c r="I13" s="61">
        <v>10</v>
      </c>
      <c r="P13" s="4" t="s">
        <v>188</v>
      </c>
      <c r="Q13" s="6">
        <v>0.64</v>
      </c>
      <c r="R13" s="49">
        <v>9</v>
      </c>
      <c r="S13" s="49">
        <v>9</v>
      </c>
      <c r="T13" s="48">
        <v>9</v>
      </c>
      <c r="U13" s="48">
        <v>9</v>
      </c>
      <c r="V13" s="50">
        <v>9</v>
      </c>
      <c r="W13" s="50">
        <v>9</v>
      </c>
      <c r="X13" s="47">
        <v>9</v>
      </c>
      <c r="Y13" s="47">
        <v>9</v>
      </c>
      <c r="Z13" s="51">
        <v>9</v>
      </c>
      <c r="AA13" s="51">
        <v>9</v>
      </c>
      <c r="AB13" s="61">
        <v>9</v>
      </c>
      <c r="AC13" s="61">
        <v>9</v>
      </c>
    </row>
    <row r="14" spans="1:29" x14ac:dyDescent="0.25">
      <c r="A14" s="4" t="s">
        <v>61</v>
      </c>
      <c r="B14" s="6" t="s">
        <v>47</v>
      </c>
      <c r="C14" s="7">
        <v>225</v>
      </c>
      <c r="D14" s="49">
        <v>11</v>
      </c>
      <c r="E14" s="48">
        <v>11</v>
      </c>
      <c r="F14" s="50">
        <v>11</v>
      </c>
      <c r="G14" s="47">
        <v>11</v>
      </c>
      <c r="H14" s="51">
        <v>11</v>
      </c>
      <c r="I14" s="61">
        <v>11</v>
      </c>
      <c r="P14" s="4" t="s">
        <v>189</v>
      </c>
      <c r="Q14" s="6">
        <v>0.64</v>
      </c>
      <c r="R14" s="49">
        <v>10</v>
      </c>
      <c r="S14" s="49">
        <v>10</v>
      </c>
      <c r="T14" s="48">
        <v>10</v>
      </c>
      <c r="U14" s="48">
        <v>10</v>
      </c>
      <c r="V14" s="50">
        <v>10</v>
      </c>
      <c r="W14" s="50">
        <v>10</v>
      </c>
      <c r="X14" s="47">
        <v>10</v>
      </c>
      <c r="Y14" s="47">
        <v>10</v>
      </c>
      <c r="Z14" s="51">
        <v>10</v>
      </c>
      <c r="AA14" s="51">
        <v>10</v>
      </c>
      <c r="AB14" s="61">
        <v>10</v>
      </c>
      <c r="AC14" s="61">
        <v>10</v>
      </c>
    </row>
    <row r="15" spans="1:29" x14ac:dyDescent="0.25">
      <c r="A15" s="4" t="s">
        <v>62</v>
      </c>
      <c r="B15" s="6" t="s">
        <v>48</v>
      </c>
      <c r="C15" s="7">
        <v>247.5</v>
      </c>
      <c r="D15" s="49">
        <v>12</v>
      </c>
      <c r="E15" s="48">
        <v>12</v>
      </c>
      <c r="F15" s="50">
        <v>12</v>
      </c>
      <c r="G15" s="47">
        <v>12</v>
      </c>
      <c r="H15" s="51">
        <v>12</v>
      </c>
      <c r="I15" s="61">
        <v>12</v>
      </c>
      <c r="P15" s="4" t="s">
        <v>190</v>
      </c>
      <c r="Q15" s="6">
        <v>0.54</v>
      </c>
      <c r="R15" s="49">
        <v>11</v>
      </c>
      <c r="S15" s="49">
        <v>11</v>
      </c>
      <c r="T15" s="48">
        <v>11</v>
      </c>
      <c r="U15" s="48">
        <v>11</v>
      </c>
      <c r="V15" s="50">
        <v>11</v>
      </c>
      <c r="W15" s="50">
        <v>11</v>
      </c>
      <c r="X15" s="47">
        <v>11</v>
      </c>
      <c r="Y15" s="47">
        <v>11</v>
      </c>
      <c r="Z15" s="51">
        <v>11</v>
      </c>
      <c r="AA15" s="51">
        <v>11</v>
      </c>
      <c r="AB15" s="61">
        <v>11</v>
      </c>
      <c r="AC15" s="61">
        <v>11</v>
      </c>
    </row>
    <row r="16" spans="1:29" x14ac:dyDescent="0.25">
      <c r="A16" s="4" t="s">
        <v>63</v>
      </c>
      <c r="B16" s="6" t="s">
        <v>49</v>
      </c>
      <c r="C16" s="7">
        <v>270</v>
      </c>
      <c r="D16" s="49">
        <v>13</v>
      </c>
      <c r="E16" s="48">
        <v>13</v>
      </c>
      <c r="F16" s="50">
        <v>13</v>
      </c>
      <c r="G16" s="47">
        <v>13</v>
      </c>
      <c r="H16" s="51">
        <v>13</v>
      </c>
      <c r="I16" s="61">
        <v>13</v>
      </c>
      <c r="P16" s="4" t="s">
        <v>191</v>
      </c>
      <c r="Q16" s="6">
        <v>0.54</v>
      </c>
      <c r="R16" s="49">
        <v>12</v>
      </c>
      <c r="S16" s="49">
        <v>12</v>
      </c>
      <c r="T16" s="48">
        <v>12</v>
      </c>
      <c r="U16" s="48">
        <v>12</v>
      </c>
      <c r="V16" s="50">
        <v>12</v>
      </c>
      <c r="W16" s="50">
        <v>12</v>
      </c>
      <c r="X16" s="47">
        <v>12</v>
      </c>
      <c r="Y16" s="47">
        <v>12</v>
      </c>
      <c r="Z16" s="51">
        <v>12</v>
      </c>
      <c r="AA16" s="51">
        <v>12</v>
      </c>
      <c r="AB16" s="61">
        <v>12</v>
      </c>
      <c r="AC16" s="61">
        <v>12</v>
      </c>
    </row>
    <row r="17" spans="1:29" x14ac:dyDescent="0.25">
      <c r="A17" s="4" t="s">
        <v>64</v>
      </c>
      <c r="B17" s="6" t="s">
        <v>50</v>
      </c>
      <c r="C17" s="7">
        <v>292.5</v>
      </c>
      <c r="D17" s="49">
        <v>14</v>
      </c>
      <c r="E17" s="48">
        <v>14</v>
      </c>
      <c r="F17" s="50">
        <v>14</v>
      </c>
      <c r="G17" s="47">
        <v>14</v>
      </c>
      <c r="H17" s="51">
        <v>14</v>
      </c>
      <c r="I17" s="61">
        <v>14</v>
      </c>
      <c r="P17" s="4" t="s">
        <v>192</v>
      </c>
      <c r="Q17" s="6">
        <v>0.54</v>
      </c>
      <c r="R17" s="49">
        <v>13</v>
      </c>
      <c r="S17" s="49">
        <v>13</v>
      </c>
      <c r="T17" s="48">
        <v>13</v>
      </c>
      <c r="U17" s="48">
        <v>13</v>
      </c>
      <c r="V17" s="50">
        <v>13</v>
      </c>
      <c r="W17" s="50">
        <v>13</v>
      </c>
      <c r="X17" s="47">
        <v>13</v>
      </c>
      <c r="Y17" s="47">
        <v>13</v>
      </c>
      <c r="Z17" s="51">
        <v>13</v>
      </c>
      <c r="AA17" s="51">
        <v>13</v>
      </c>
      <c r="AB17" s="61">
        <v>13</v>
      </c>
      <c r="AC17" s="61">
        <v>13</v>
      </c>
    </row>
    <row r="18" spans="1:29" x14ac:dyDescent="0.25">
      <c r="A18" s="4" t="s">
        <v>65</v>
      </c>
      <c r="B18" s="6" t="s">
        <v>51</v>
      </c>
      <c r="C18" s="7">
        <v>315</v>
      </c>
      <c r="D18" s="49">
        <v>15</v>
      </c>
      <c r="E18" s="48">
        <v>15</v>
      </c>
      <c r="F18" s="50">
        <v>15</v>
      </c>
      <c r="G18" s="47">
        <v>15</v>
      </c>
      <c r="H18" s="51">
        <v>15</v>
      </c>
      <c r="I18" s="61">
        <v>15</v>
      </c>
      <c r="P18" s="4" t="s">
        <v>196</v>
      </c>
      <c r="Q18" s="6">
        <v>0.72</v>
      </c>
      <c r="R18" s="49">
        <v>14</v>
      </c>
      <c r="S18" s="49">
        <v>14</v>
      </c>
      <c r="T18" s="48">
        <v>14</v>
      </c>
      <c r="U18" s="48">
        <v>14</v>
      </c>
      <c r="V18" s="50">
        <v>14</v>
      </c>
      <c r="W18" s="50">
        <v>14</v>
      </c>
      <c r="X18" s="47">
        <v>14</v>
      </c>
      <c r="Y18" s="47">
        <v>14</v>
      </c>
      <c r="Z18" s="51">
        <v>14</v>
      </c>
      <c r="AA18" s="51">
        <v>14</v>
      </c>
      <c r="AB18" s="61">
        <v>14</v>
      </c>
      <c r="AC18" s="61">
        <v>14</v>
      </c>
    </row>
    <row r="19" spans="1:29" x14ac:dyDescent="0.25">
      <c r="A19" s="4" t="s">
        <v>66</v>
      </c>
      <c r="B19" s="6" t="s">
        <v>52</v>
      </c>
      <c r="C19" s="7">
        <v>337.5</v>
      </c>
      <c r="D19" s="49">
        <v>16</v>
      </c>
      <c r="E19" s="48">
        <v>16</v>
      </c>
      <c r="F19" s="50">
        <v>16</v>
      </c>
      <c r="G19" s="47">
        <v>16</v>
      </c>
      <c r="H19" s="51">
        <v>16</v>
      </c>
      <c r="I19" s="61">
        <v>16</v>
      </c>
      <c r="P19" s="4" t="s">
        <v>193</v>
      </c>
      <c r="Q19" s="6">
        <v>0.27</v>
      </c>
      <c r="R19" s="49">
        <v>15</v>
      </c>
      <c r="S19" s="49">
        <v>15</v>
      </c>
      <c r="T19" s="48">
        <v>15</v>
      </c>
      <c r="U19" s="48">
        <v>15</v>
      </c>
      <c r="V19" s="50">
        <v>15</v>
      </c>
      <c r="W19" s="50">
        <v>15</v>
      </c>
      <c r="X19" s="47">
        <v>15</v>
      </c>
      <c r="Y19" s="47">
        <v>15</v>
      </c>
      <c r="Z19" s="51">
        <v>15</v>
      </c>
      <c r="AA19" s="51">
        <v>15</v>
      </c>
      <c r="AB19" s="61">
        <v>15</v>
      </c>
      <c r="AC19" s="61">
        <v>15</v>
      </c>
    </row>
    <row r="20" spans="1:29" x14ac:dyDescent="0.25">
      <c r="P20" s="4" t="s">
        <v>194</v>
      </c>
      <c r="Q20" s="6">
        <v>0.28999999999999998</v>
      </c>
      <c r="R20" s="49">
        <v>16</v>
      </c>
      <c r="S20" s="49">
        <v>16</v>
      </c>
      <c r="T20" s="48">
        <v>16</v>
      </c>
      <c r="U20" s="48">
        <v>16</v>
      </c>
      <c r="V20" s="50">
        <v>16</v>
      </c>
      <c r="W20" s="50">
        <v>16</v>
      </c>
      <c r="X20" s="47">
        <v>16</v>
      </c>
      <c r="Y20" s="47">
        <v>16</v>
      </c>
      <c r="Z20" s="51">
        <v>16</v>
      </c>
      <c r="AA20" s="51">
        <v>16</v>
      </c>
      <c r="AB20" s="61">
        <v>16</v>
      </c>
      <c r="AC20" s="61">
        <v>16</v>
      </c>
    </row>
    <row r="21" spans="1:29" x14ac:dyDescent="0.25">
      <c r="A21" s="3" t="s">
        <v>2</v>
      </c>
      <c r="B21" s="3"/>
      <c r="C21" s="3"/>
      <c r="D21" s="9" t="s">
        <v>16</v>
      </c>
      <c r="P21" s="4" t="s">
        <v>195</v>
      </c>
      <c r="Q21" s="6">
        <v>0.3</v>
      </c>
      <c r="R21" s="49">
        <v>17</v>
      </c>
      <c r="S21" s="49">
        <v>17</v>
      </c>
      <c r="T21" s="48">
        <v>17</v>
      </c>
      <c r="U21" s="48">
        <v>17</v>
      </c>
      <c r="V21" s="50">
        <v>17</v>
      </c>
      <c r="W21" s="50">
        <v>17</v>
      </c>
      <c r="X21" s="47">
        <v>17</v>
      </c>
      <c r="Y21" s="47">
        <v>17</v>
      </c>
      <c r="Z21" s="51">
        <v>17</v>
      </c>
      <c r="AA21" s="51">
        <v>17</v>
      </c>
      <c r="AB21" s="61">
        <v>17</v>
      </c>
      <c r="AC21" s="61">
        <v>17</v>
      </c>
    </row>
    <row r="22" spans="1:29" x14ac:dyDescent="0.25">
      <c r="A22" s="4" t="s">
        <v>3</v>
      </c>
      <c r="B22" s="4"/>
      <c r="C22" s="4">
        <v>0.85</v>
      </c>
      <c r="D22" s="4">
        <v>1</v>
      </c>
      <c r="P22" s="157" t="s">
        <v>10</v>
      </c>
      <c r="Q22" s="156">
        <v>0.5</v>
      </c>
      <c r="R22" s="154">
        <v>18</v>
      </c>
      <c r="S22" s="49">
        <v>18</v>
      </c>
      <c r="T22" s="48">
        <v>18</v>
      </c>
      <c r="U22" s="48">
        <v>18</v>
      </c>
      <c r="V22" s="50">
        <v>18</v>
      </c>
      <c r="W22" s="50">
        <v>18</v>
      </c>
      <c r="X22" s="47">
        <v>18</v>
      </c>
      <c r="Y22" s="47">
        <v>18</v>
      </c>
      <c r="Z22" s="51">
        <v>18</v>
      </c>
      <c r="AA22" s="51">
        <v>18</v>
      </c>
      <c r="AB22" s="61">
        <v>18</v>
      </c>
      <c r="AC22" s="61">
        <v>18</v>
      </c>
    </row>
    <row r="23" spans="1:29" x14ac:dyDescent="0.25">
      <c r="A23" s="4" t="s">
        <v>4</v>
      </c>
      <c r="B23" s="4"/>
      <c r="C23" s="4">
        <v>1</v>
      </c>
      <c r="D23" s="4">
        <v>2</v>
      </c>
      <c r="P23" s="4" t="s">
        <v>11</v>
      </c>
      <c r="Q23" s="158">
        <v>0.59</v>
      </c>
      <c r="R23" s="49">
        <v>19</v>
      </c>
      <c r="S23" s="49">
        <v>19</v>
      </c>
      <c r="T23" s="48">
        <v>19</v>
      </c>
      <c r="U23" s="48">
        <v>19</v>
      </c>
      <c r="V23" s="50">
        <v>19</v>
      </c>
      <c r="W23" s="50">
        <v>19</v>
      </c>
      <c r="X23" s="47">
        <v>19</v>
      </c>
      <c r="Y23" s="47">
        <v>19</v>
      </c>
      <c r="Z23" s="51">
        <v>19</v>
      </c>
      <c r="AA23" s="51">
        <v>19</v>
      </c>
      <c r="AB23" s="61">
        <v>19</v>
      </c>
      <c r="AC23" s="61">
        <v>19</v>
      </c>
    </row>
    <row r="24" spans="1:29" x14ac:dyDescent="0.25">
      <c r="A24" s="4" t="s">
        <v>5</v>
      </c>
      <c r="B24" s="4"/>
      <c r="C24" s="4">
        <v>1.1499999999999999</v>
      </c>
      <c r="D24" s="4">
        <v>3</v>
      </c>
      <c r="P24" s="4" t="s">
        <v>12</v>
      </c>
      <c r="Q24" s="158">
        <v>0.68</v>
      </c>
      <c r="R24" s="49">
        <v>20</v>
      </c>
      <c r="S24" s="49">
        <v>20</v>
      </c>
      <c r="T24" s="48">
        <v>20</v>
      </c>
      <c r="U24" s="48">
        <v>20</v>
      </c>
      <c r="V24" s="50">
        <v>20</v>
      </c>
      <c r="W24" s="50">
        <v>20</v>
      </c>
      <c r="X24" s="47">
        <v>20</v>
      </c>
      <c r="Y24" s="47">
        <v>20</v>
      </c>
      <c r="Z24" s="51">
        <v>20</v>
      </c>
      <c r="AA24" s="51">
        <v>20</v>
      </c>
      <c r="AB24" s="61">
        <v>20</v>
      </c>
      <c r="AC24" s="61">
        <v>20</v>
      </c>
    </row>
    <row r="25" spans="1:29" x14ac:dyDescent="0.25">
      <c r="A25" s="4"/>
      <c r="B25" s="4"/>
      <c r="C25" s="5" t="s">
        <v>6</v>
      </c>
      <c r="D25" s="3">
        <v>1</v>
      </c>
      <c r="P25" s="4" t="s">
        <v>13</v>
      </c>
      <c r="Q25" s="158">
        <v>0.14000000000000001</v>
      </c>
      <c r="R25" s="154">
        <v>21</v>
      </c>
      <c r="S25" s="49">
        <v>21</v>
      </c>
      <c r="T25" s="48">
        <v>21</v>
      </c>
      <c r="U25" s="48">
        <v>21</v>
      </c>
      <c r="V25" s="50">
        <v>21</v>
      </c>
      <c r="W25" s="50">
        <v>21</v>
      </c>
      <c r="X25" s="47">
        <v>21</v>
      </c>
      <c r="Y25" s="47">
        <v>21</v>
      </c>
      <c r="Z25" s="51">
        <v>21</v>
      </c>
      <c r="AA25" s="51">
        <v>21</v>
      </c>
      <c r="AB25" s="61">
        <v>21</v>
      </c>
      <c r="AC25" s="61">
        <v>21</v>
      </c>
    </row>
    <row r="26" spans="1:29" x14ac:dyDescent="0.25">
      <c r="P26" s="4" t="s">
        <v>197</v>
      </c>
      <c r="Q26" s="158">
        <v>0.12</v>
      </c>
      <c r="R26" s="49">
        <v>22</v>
      </c>
      <c r="S26" s="49">
        <v>22</v>
      </c>
      <c r="T26" s="48">
        <v>22</v>
      </c>
      <c r="U26" s="48">
        <v>22</v>
      </c>
      <c r="V26" s="50">
        <v>22</v>
      </c>
      <c r="W26" s="50">
        <v>22</v>
      </c>
      <c r="X26" s="47">
        <v>22</v>
      </c>
      <c r="Y26" s="47">
        <v>22</v>
      </c>
      <c r="Z26" s="51">
        <v>22</v>
      </c>
      <c r="AA26" s="51">
        <v>22</v>
      </c>
      <c r="AB26" s="61">
        <v>22</v>
      </c>
      <c r="AC26" s="61">
        <v>22</v>
      </c>
    </row>
    <row r="27" spans="1:29" ht="15.75" thickBot="1" x14ac:dyDescent="0.3">
      <c r="B27" s="24" t="s">
        <v>31</v>
      </c>
      <c r="P27" s="4" t="s">
        <v>198</v>
      </c>
      <c r="Q27" s="158">
        <v>0.27</v>
      </c>
      <c r="R27" s="49">
        <v>23</v>
      </c>
      <c r="S27" s="49">
        <v>23</v>
      </c>
      <c r="T27" s="48">
        <v>23</v>
      </c>
      <c r="U27" s="48">
        <v>23</v>
      </c>
      <c r="V27" s="50">
        <v>23</v>
      </c>
      <c r="W27" s="50">
        <v>23</v>
      </c>
      <c r="X27" s="47">
        <v>23</v>
      </c>
      <c r="Y27" s="47">
        <v>23</v>
      </c>
      <c r="Z27" s="51">
        <v>23</v>
      </c>
      <c r="AA27" s="51">
        <v>23</v>
      </c>
      <c r="AB27" s="61">
        <v>23</v>
      </c>
      <c r="AC27" s="61">
        <v>23</v>
      </c>
    </row>
    <row r="28" spans="1:29" ht="16.5" thickTop="1" thickBot="1" x14ac:dyDescent="0.3">
      <c r="C28" s="566" t="s">
        <v>32</v>
      </c>
      <c r="D28" s="567"/>
      <c r="E28" s="567"/>
      <c r="F28" s="567"/>
      <c r="G28" s="567"/>
      <c r="H28" s="567"/>
      <c r="I28" s="567"/>
      <c r="J28" s="567"/>
      <c r="K28" s="567"/>
      <c r="L28" s="567"/>
      <c r="M28" s="567"/>
      <c r="N28" s="568"/>
      <c r="P28" s="4" t="s">
        <v>14</v>
      </c>
      <c r="Q28" s="158">
        <v>0.45</v>
      </c>
      <c r="R28" s="154">
        <v>24</v>
      </c>
      <c r="S28" s="49">
        <v>24</v>
      </c>
      <c r="T28" s="48">
        <v>24</v>
      </c>
      <c r="U28" s="48">
        <v>24</v>
      </c>
      <c r="V28" s="50">
        <v>24</v>
      </c>
      <c r="W28" s="50">
        <v>24</v>
      </c>
      <c r="X28" s="47">
        <v>24</v>
      </c>
      <c r="Y28" s="47">
        <v>24</v>
      </c>
      <c r="Z28" s="51">
        <v>24</v>
      </c>
      <c r="AA28" s="51">
        <v>24</v>
      </c>
      <c r="AB28" s="61">
        <v>24</v>
      </c>
      <c r="AC28" s="61">
        <v>24</v>
      </c>
    </row>
    <row r="29" spans="1:29" ht="16.5" thickTop="1" thickBot="1" x14ac:dyDescent="0.3">
      <c r="C29" s="450" t="s">
        <v>270</v>
      </c>
      <c r="D29" s="450" t="s">
        <v>271</v>
      </c>
      <c r="E29" s="450" t="s">
        <v>272</v>
      </c>
      <c r="F29" s="450" t="s">
        <v>273</v>
      </c>
      <c r="G29" s="450" t="s">
        <v>274</v>
      </c>
      <c r="H29" s="450" t="s">
        <v>275</v>
      </c>
      <c r="I29" s="450" t="s">
        <v>276</v>
      </c>
      <c r="J29" s="450" t="s">
        <v>277</v>
      </c>
      <c r="K29" s="450" t="s">
        <v>278</v>
      </c>
      <c r="L29" s="450" t="s">
        <v>279</v>
      </c>
      <c r="M29" s="450" t="s">
        <v>280</v>
      </c>
      <c r="N29" s="450" t="s">
        <v>281</v>
      </c>
      <c r="P29" s="4" t="s">
        <v>15</v>
      </c>
      <c r="Q29" s="158">
        <v>0.72</v>
      </c>
      <c r="R29" s="49">
        <v>25</v>
      </c>
      <c r="S29" s="49">
        <v>25</v>
      </c>
      <c r="T29" s="48">
        <v>25</v>
      </c>
      <c r="U29" s="48">
        <v>25</v>
      </c>
      <c r="V29" s="50">
        <v>25</v>
      </c>
      <c r="W29" s="50">
        <v>25</v>
      </c>
      <c r="X29" s="47">
        <v>25</v>
      </c>
      <c r="Y29" s="47">
        <v>25</v>
      </c>
      <c r="Z29" s="51">
        <v>25</v>
      </c>
      <c r="AA29" s="51">
        <v>25</v>
      </c>
      <c r="AB29" s="61">
        <v>25</v>
      </c>
      <c r="AC29" s="61">
        <v>25</v>
      </c>
    </row>
    <row r="30" spans="1:29" ht="16.5" thickTop="1" thickBot="1" x14ac:dyDescent="0.3">
      <c r="B30" s="16" t="s">
        <v>30</v>
      </c>
      <c r="C30" s="52"/>
      <c r="D30" s="52"/>
      <c r="E30" s="84">
        <v>1</v>
      </c>
      <c r="F30" s="84">
        <v>2</v>
      </c>
      <c r="G30" s="84">
        <v>3</v>
      </c>
      <c r="H30" s="84">
        <v>4</v>
      </c>
      <c r="I30" s="84">
        <v>5</v>
      </c>
      <c r="J30" s="84">
        <v>6</v>
      </c>
      <c r="K30" s="84">
        <v>7</v>
      </c>
      <c r="L30" s="84">
        <v>8</v>
      </c>
      <c r="M30" s="52"/>
      <c r="N30" s="53"/>
      <c r="P30" s="159" t="s">
        <v>199</v>
      </c>
      <c r="Q30" s="158">
        <v>0.23</v>
      </c>
      <c r="R30" s="49">
        <v>26</v>
      </c>
      <c r="S30" s="49">
        <v>26</v>
      </c>
      <c r="T30" s="48">
        <v>26</v>
      </c>
      <c r="U30" s="48">
        <v>26</v>
      </c>
      <c r="V30" s="50">
        <v>26</v>
      </c>
      <c r="W30" s="50">
        <v>26</v>
      </c>
      <c r="X30" s="47">
        <v>26</v>
      </c>
      <c r="Y30" s="47">
        <v>26</v>
      </c>
      <c r="Z30" s="51">
        <v>26</v>
      </c>
      <c r="AA30" s="51">
        <v>26</v>
      </c>
      <c r="AB30" s="61">
        <v>26</v>
      </c>
      <c r="AC30" s="61">
        <v>26</v>
      </c>
    </row>
    <row r="31" spans="1:29" ht="15.75" thickTop="1" x14ac:dyDescent="0.25">
      <c r="B31" s="15">
        <v>5</v>
      </c>
      <c r="C31" s="18">
        <v>0</v>
      </c>
      <c r="D31" s="29">
        <v>0</v>
      </c>
      <c r="E31" s="21">
        <v>0</v>
      </c>
      <c r="F31" s="29">
        <v>0</v>
      </c>
      <c r="G31" s="21">
        <v>6</v>
      </c>
      <c r="H31" s="29">
        <v>9</v>
      </c>
      <c r="I31" s="26">
        <v>6</v>
      </c>
      <c r="J31" s="29">
        <v>0</v>
      </c>
      <c r="K31" s="21">
        <v>0</v>
      </c>
      <c r="L31" s="29">
        <v>0</v>
      </c>
      <c r="M31" s="21">
        <v>0</v>
      </c>
      <c r="N31" s="29">
        <v>0</v>
      </c>
      <c r="P31" s="4" t="s">
        <v>200</v>
      </c>
      <c r="Q31" s="158">
        <v>0.54</v>
      </c>
      <c r="R31" s="154">
        <v>27</v>
      </c>
      <c r="S31" s="49">
        <v>27</v>
      </c>
      <c r="T31" s="48">
        <v>27</v>
      </c>
      <c r="U31" s="48">
        <v>27</v>
      </c>
      <c r="V31" s="50">
        <v>27</v>
      </c>
      <c r="W31" s="50">
        <v>27</v>
      </c>
      <c r="X31" s="47">
        <v>27</v>
      </c>
      <c r="Y31" s="47">
        <v>27</v>
      </c>
      <c r="Z31" s="51">
        <v>27</v>
      </c>
      <c r="AA31" s="51">
        <v>27</v>
      </c>
      <c r="AB31" s="61">
        <v>27</v>
      </c>
      <c r="AC31" s="61">
        <v>27</v>
      </c>
    </row>
    <row r="32" spans="1:29" x14ac:dyDescent="0.25">
      <c r="B32" s="13">
        <v>6</v>
      </c>
      <c r="C32" s="19">
        <v>0</v>
      </c>
      <c r="D32" s="30">
        <v>0</v>
      </c>
      <c r="E32" s="22">
        <v>1</v>
      </c>
      <c r="F32" s="30">
        <v>9</v>
      </c>
      <c r="G32" s="22">
        <v>15</v>
      </c>
      <c r="H32" s="30">
        <v>18</v>
      </c>
      <c r="I32" s="27">
        <v>15</v>
      </c>
      <c r="J32" s="30">
        <v>9</v>
      </c>
      <c r="K32" s="22">
        <v>1</v>
      </c>
      <c r="L32" s="30">
        <v>0</v>
      </c>
      <c r="M32" s="22">
        <v>0</v>
      </c>
      <c r="N32" s="30">
        <v>0</v>
      </c>
      <c r="P32" s="159" t="s">
        <v>201</v>
      </c>
      <c r="Q32" s="158">
        <v>0.54</v>
      </c>
      <c r="R32" s="49">
        <v>28</v>
      </c>
      <c r="S32" s="49">
        <v>28</v>
      </c>
      <c r="T32" s="48">
        <v>28</v>
      </c>
      <c r="U32" s="48">
        <v>28</v>
      </c>
      <c r="V32" s="50">
        <v>28</v>
      </c>
      <c r="W32" s="50">
        <v>28</v>
      </c>
      <c r="X32" s="47">
        <v>28</v>
      </c>
      <c r="Y32" s="47">
        <v>28</v>
      </c>
      <c r="Z32" s="51">
        <v>28</v>
      </c>
      <c r="AA32" s="51">
        <v>28</v>
      </c>
      <c r="AB32" s="61">
        <v>28</v>
      </c>
      <c r="AC32" s="61">
        <v>28</v>
      </c>
    </row>
    <row r="33" spans="2:29" x14ac:dyDescent="0.25">
      <c r="B33" s="13">
        <v>7</v>
      </c>
      <c r="C33" s="19">
        <v>0</v>
      </c>
      <c r="D33" s="30">
        <v>0</v>
      </c>
      <c r="E33" s="22">
        <v>10</v>
      </c>
      <c r="F33" s="30">
        <v>18</v>
      </c>
      <c r="G33" s="22">
        <v>25</v>
      </c>
      <c r="H33" s="30">
        <v>27</v>
      </c>
      <c r="I33" s="27">
        <v>25</v>
      </c>
      <c r="J33" s="30">
        <v>18</v>
      </c>
      <c r="K33" s="22">
        <v>10</v>
      </c>
      <c r="L33" s="30">
        <v>0</v>
      </c>
      <c r="M33" s="22">
        <v>0</v>
      </c>
      <c r="N33" s="30">
        <v>0</v>
      </c>
      <c r="P33" s="159" t="s">
        <v>202</v>
      </c>
      <c r="Q33" s="158">
        <v>0.63</v>
      </c>
      <c r="R33" s="49">
        <v>29</v>
      </c>
      <c r="S33" s="49">
        <v>29</v>
      </c>
      <c r="T33" s="48">
        <v>29</v>
      </c>
      <c r="U33" s="48">
        <v>29</v>
      </c>
      <c r="V33" s="50">
        <v>29</v>
      </c>
      <c r="W33" s="50">
        <v>29</v>
      </c>
      <c r="X33" s="47">
        <v>29</v>
      </c>
      <c r="Y33" s="47">
        <v>29</v>
      </c>
      <c r="Z33" s="51">
        <v>29</v>
      </c>
      <c r="AA33" s="51">
        <v>29</v>
      </c>
      <c r="AB33" s="61">
        <v>29</v>
      </c>
      <c r="AC33" s="61">
        <v>29</v>
      </c>
    </row>
    <row r="34" spans="2:29" x14ac:dyDescent="0.25">
      <c r="B34" s="13">
        <v>8</v>
      </c>
      <c r="C34" s="19">
        <v>3</v>
      </c>
      <c r="D34" s="30">
        <v>10</v>
      </c>
      <c r="E34" s="22">
        <v>19</v>
      </c>
      <c r="F34" s="30">
        <v>28</v>
      </c>
      <c r="G34" s="22">
        <v>34</v>
      </c>
      <c r="H34" s="30">
        <v>37</v>
      </c>
      <c r="I34" s="27">
        <v>34</v>
      </c>
      <c r="J34" s="30">
        <v>28</v>
      </c>
      <c r="K34" s="22">
        <v>19</v>
      </c>
      <c r="L34" s="30">
        <v>10</v>
      </c>
      <c r="M34" s="22">
        <v>3</v>
      </c>
      <c r="N34" s="30">
        <v>0</v>
      </c>
      <c r="P34" s="160"/>
      <c r="Q34" s="160"/>
    </row>
    <row r="35" spans="2:29" x14ac:dyDescent="0.25">
      <c r="B35" s="13">
        <v>9</v>
      </c>
      <c r="C35" s="19">
        <v>10</v>
      </c>
      <c r="D35" s="30">
        <v>17</v>
      </c>
      <c r="E35" s="22">
        <v>27</v>
      </c>
      <c r="F35" s="30">
        <v>37</v>
      </c>
      <c r="G35" s="22">
        <v>44</v>
      </c>
      <c r="H35" s="30">
        <v>46</v>
      </c>
      <c r="I35" s="27">
        <v>44</v>
      </c>
      <c r="J35" s="30">
        <v>37</v>
      </c>
      <c r="K35" s="22">
        <v>27</v>
      </c>
      <c r="L35" s="30">
        <v>17</v>
      </c>
      <c r="M35" s="22">
        <v>10</v>
      </c>
      <c r="N35" s="30">
        <v>6</v>
      </c>
      <c r="P35" s="300"/>
      <c r="Q35" s="17"/>
    </row>
    <row r="36" spans="2:29" x14ac:dyDescent="0.25">
      <c r="B36" s="13">
        <v>10</v>
      </c>
      <c r="C36" s="19">
        <v>15</v>
      </c>
      <c r="D36" s="30">
        <v>23</v>
      </c>
      <c r="E36" s="22">
        <v>34</v>
      </c>
      <c r="F36" s="30">
        <v>44</v>
      </c>
      <c r="G36" s="22">
        <v>52</v>
      </c>
      <c r="H36" s="30">
        <v>55</v>
      </c>
      <c r="I36" s="27">
        <v>52</v>
      </c>
      <c r="J36" s="30">
        <v>44</v>
      </c>
      <c r="K36" s="22">
        <v>34</v>
      </c>
      <c r="L36" s="30">
        <v>23</v>
      </c>
      <c r="M36" s="22">
        <v>15</v>
      </c>
      <c r="N36" s="30">
        <v>12</v>
      </c>
      <c r="P36" s="300"/>
      <c r="Q36" s="17"/>
    </row>
    <row r="37" spans="2:29" x14ac:dyDescent="0.25">
      <c r="B37" s="13">
        <v>11</v>
      </c>
      <c r="C37" s="19">
        <v>19</v>
      </c>
      <c r="D37" s="30">
        <v>27</v>
      </c>
      <c r="E37" s="22">
        <v>39</v>
      </c>
      <c r="F37" s="30">
        <v>49</v>
      </c>
      <c r="G37" s="22">
        <v>58</v>
      </c>
      <c r="H37" s="30">
        <v>61</v>
      </c>
      <c r="I37" s="27">
        <v>58</v>
      </c>
      <c r="J37" s="30">
        <v>49</v>
      </c>
      <c r="K37" s="22">
        <v>39</v>
      </c>
      <c r="L37" s="30">
        <v>27</v>
      </c>
      <c r="M37" s="22">
        <v>19</v>
      </c>
      <c r="N37" s="30">
        <v>15</v>
      </c>
      <c r="P37" s="300" t="s">
        <v>272</v>
      </c>
      <c r="Q37" s="449">
        <v>1</v>
      </c>
    </row>
    <row r="38" spans="2:29" x14ac:dyDescent="0.25">
      <c r="B38" s="13">
        <v>12</v>
      </c>
      <c r="C38" s="19">
        <v>20</v>
      </c>
      <c r="D38" s="30">
        <v>29</v>
      </c>
      <c r="E38" s="22">
        <v>40</v>
      </c>
      <c r="F38" s="30">
        <v>51</v>
      </c>
      <c r="G38" s="22">
        <v>60</v>
      </c>
      <c r="H38" s="30">
        <v>63</v>
      </c>
      <c r="I38" s="27">
        <v>60</v>
      </c>
      <c r="J38" s="30">
        <v>51</v>
      </c>
      <c r="K38" s="22">
        <v>40</v>
      </c>
      <c r="L38" s="30">
        <v>29</v>
      </c>
      <c r="M38" s="22">
        <v>20</v>
      </c>
      <c r="N38" s="30">
        <v>17</v>
      </c>
      <c r="P38" s="300" t="s">
        <v>273</v>
      </c>
      <c r="Q38" s="449">
        <v>2</v>
      </c>
    </row>
    <row r="39" spans="2:29" x14ac:dyDescent="0.25">
      <c r="B39" s="13">
        <v>13</v>
      </c>
      <c r="C39" s="19">
        <v>19</v>
      </c>
      <c r="D39" s="30">
        <v>27</v>
      </c>
      <c r="E39" s="22">
        <v>39</v>
      </c>
      <c r="F39" s="30">
        <v>49</v>
      </c>
      <c r="G39" s="22">
        <v>58</v>
      </c>
      <c r="H39" s="30">
        <v>61</v>
      </c>
      <c r="I39" s="27">
        <v>58</v>
      </c>
      <c r="J39" s="30">
        <v>49</v>
      </c>
      <c r="K39" s="22">
        <v>39</v>
      </c>
      <c r="L39" s="30">
        <v>27</v>
      </c>
      <c r="M39" s="22">
        <v>19</v>
      </c>
      <c r="N39" s="30">
        <v>15</v>
      </c>
      <c r="P39" s="300" t="s">
        <v>274</v>
      </c>
      <c r="Q39" s="449">
        <v>3</v>
      </c>
    </row>
    <row r="40" spans="2:29" x14ac:dyDescent="0.25">
      <c r="B40" s="13">
        <v>14</v>
      </c>
      <c r="C40" s="19">
        <v>15</v>
      </c>
      <c r="D40" s="30">
        <v>23</v>
      </c>
      <c r="E40" s="22">
        <v>34</v>
      </c>
      <c r="F40" s="30">
        <v>44</v>
      </c>
      <c r="G40" s="22">
        <v>52</v>
      </c>
      <c r="H40" s="30">
        <v>55</v>
      </c>
      <c r="I40" s="27">
        <v>52</v>
      </c>
      <c r="J40" s="30">
        <v>44</v>
      </c>
      <c r="K40" s="22">
        <v>34</v>
      </c>
      <c r="L40" s="30">
        <v>23</v>
      </c>
      <c r="M40" s="22">
        <v>15</v>
      </c>
      <c r="N40" s="30">
        <v>12</v>
      </c>
      <c r="P40" s="300" t="s">
        <v>275</v>
      </c>
      <c r="Q40" s="449">
        <v>4</v>
      </c>
    </row>
    <row r="41" spans="2:29" x14ac:dyDescent="0.25">
      <c r="B41" s="13">
        <v>15</v>
      </c>
      <c r="C41" s="19">
        <v>10</v>
      </c>
      <c r="D41" s="30">
        <v>17</v>
      </c>
      <c r="E41" s="22">
        <v>27</v>
      </c>
      <c r="F41" s="30">
        <v>37</v>
      </c>
      <c r="G41" s="22">
        <v>44</v>
      </c>
      <c r="H41" s="30">
        <v>46</v>
      </c>
      <c r="I41" s="27">
        <v>44</v>
      </c>
      <c r="J41" s="30">
        <v>37</v>
      </c>
      <c r="K41" s="22">
        <v>27</v>
      </c>
      <c r="L41" s="30">
        <v>17</v>
      </c>
      <c r="M41" s="22">
        <v>10</v>
      </c>
      <c r="N41" s="30">
        <v>6</v>
      </c>
      <c r="P41" s="300" t="s">
        <v>276</v>
      </c>
      <c r="Q41" s="449">
        <v>5</v>
      </c>
    </row>
    <row r="42" spans="2:29" x14ac:dyDescent="0.25">
      <c r="B42" s="13">
        <v>16</v>
      </c>
      <c r="C42" s="19">
        <v>3</v>
      </c>
      <c r="D42" s="30">
        <v>10</v>
      </c>
      <c r="E42" s="22">
        <v>19</v>
      </c>
      <c r="F42" s="30">
        <v>28</v>
      </c>
      <c r="G42" s="22">
        <v>34</v>
      </c>
      <c r="H42" s="30">
        <v>37</v>
      </c>
      <c r="I42" s="27">
        <v>34</v>
      </c>
      <c r="J42" s="30">
        <v>28</v>
      </c>
      <c r="K42" s="22">
        <v>19</v>
      </c>
      <c r="L42" s="30">
        <v>10</v>
      </c>
      <c r="M42" s="22">
        <v>3</v>
      </c>
      <c r="N42" s="30">
        <v>0</v>
      </c>
      <c r="P42" s="300" t="s">
        <v>277</v>
      </c>
      <c r="Q42" s="449">
        <v>6</v>
      </c>
    </row>
    <row r="43" spans="2:29" x14ac:dyDescent="0.25">
      <c r="B43" s="13">
        <v>17</v>
      </c>
      <c r="C43" s="19">
        <v>0</v>
      </c>
      <c r="D43" s="30">
        <v>0</v>
      </c>
      <c r="E43" s="22">
        <v>10</v>
      </c>
      <c r="F43" s="30">
        <v>18</v>
      </c>
      <c r="G43" s="22">
        <v>25</v>
      </c>
      <c r="H43" s="30">
        <v>27</v>
      </c>
      <c r="I43" s="27">
        <v>25</v>
      </c>
      <c r="J43" s="30">
        <v>18</v>
      </c>
      <c r="K43" s="22">
        <v>10</v>
      </c>
      <c r="L43" s="30">
        <v>0</v>
      </c>
      <c r="M43" s="22">
        <v>0</v>
      </c>
      <c r="N43" s="30">
        <v>0</v>
      </c>
      <c r="P43" s="300" t="s">
        <v>278</v>
      </c>
      <c r="Q43" s="449">
        <v>7</v>
      </c>
    </row>
    <row r="44" spans="2:29" x14ac:dyDescent="0.25">
      <c r="B44" s="13">
        <v>18</v>
      </c>
      <c r="C44" s="19">
        <v>0</v>
      </c>
      <c r="D44" s="30">
        <v>0</v>
      </c>
      <c r="E44" s="22">
        <v>1</v>
      </c>
      <c r="F44" s="30">
        <v>9</v>
      </c>
      <c r="G44" s="22">
        <v>15</v>
      </c>
      <c r="H44" s="30">
        <v>18</v>
      </c>
      <c r="I44" s="27">
        <v>15</v>
      </c>
      <c r="J44" s="30">
        <v>9</v>
      </c>
      <c r="K44" s="22">
        <v>1</v>
      </c>
      <c r="L44" s="30">
        <v>0</v>
      </c>
      <c r="M44" s="22">
        <v>0</v>
      </c>
      <c r="N44" s="30">
        <v>0</v>
      </c>
      <c r="P44" s="300" t="s">
        <v>279</v>
      </c>
      <c r="Q44" s="449">
        <v>8</v>
      </c>
    </row>
    <row r="45" spans="2:29" ht="15.75" thickBot="1" x14ac:dyDescent="0.3">
      <c r="B45" s="14">
        <v>19</v>
      </c>
      <c r="C45" s="20">
        <v>0</v>
      </c>
      <c r="D45" s="31">
        <v>0</v>
      </c>
      <c r="E45" s="23">
        <v>0</v>
      </c>
      <c r="F45" s="31">
        <v>0</v>
      </c>
      <c r="G45" s="23">
        <v>6</v>
      </c>
      <c r="H45" s="31">
        <v>9</v>
      </c>
      <c r="I45" s="28">
        <v>6</v>
      </c>
      <c r="J45" s="31">
        <v>0</v>
      </c>
      <c r="K45" s="23">
        <v>0</v>
      </c>
      <c r="L45" s="31">
        <v>0</v>
      </c>
      <c r="M45" s="23">
        <v>0</v>
      </c>
      <c r="N45" s="31">
        <v>0</v>
      </c>
      <c r="P45" s="300"/>
      <c r="Q45" s="17"/>
    </row>
    <row r="46" spans="2:29" s="1" customFormat="1" ht="15.75" thickTop="1" x14ac:dyDescent="0.25">
      <c r="B46" s="34"/>
      <c r="C46" s="17"/>
      <c r="D46" s="17"/>
      <c r="E46" s="17"/>
      <c r="F46" s="17"/>
      <c r="G46" s="17"/>
      <c r="H46" s="17"/>
      <c r="I46" s="17"/>
      <c r="J46" s="17"/>
      <c r="K46" s="17"/>
      <c r="L46" s="17"/>
      <c r="M46" s="17"/>
      <c r="N46" s="17"/>
      <c r="P46" s="300"/>
      <c r="Q46" s="17"/>
    </row>
    <row r="47" spans="2:29" ht="15.75" thickBot="1" x14ac:dyDescent="0.3">
      <c r="B47" s="572" t="s">
        <v>33</v>
      </c>
      <c r="C47" s="572"/>
      <c r="D47" s="572"/>
      <c r="E47" s="572"/>
      <c r="F47" s="572"/>
      <c r="P47" s="300"/>
      <c r="Q47" s="17"/>
    </row>
    <row r="48" spans="2:29" ht="16.5" thickTop="1" thickBot="1" x14ac:dyDescent="0.3">
      <c r="C48" s="569" t="s">
        <v>34</v>
      </c>
      <c r="D48" s="570"/>
      <c r="E48" s="570"/>
      <c r="F48" s="570"/>
      <c r="G48" s="570"/>
      <c r="H48" s="570"/>
      <c r="I48" s="570"/>
      <c r="J48" s="570"/>
      <c r="K48" s="570"/>
      <c r="L48" s="570"/>
      <c r="M48" s="570"/>
      <c r="N48" s="571"/>
    </row>
    <row r="49" spans="2:19" ht="16.5" thickTop="1" thickBot="1" x14ac:dyDescent="0.3">
      <c r="B49" s="16" t="s">
        <v>29</v>
      </c>
      <c r="C49" s="450" t="s">
        <v>270</v>
      </c>
      <c r="D49" s="450" t="s">
        <v>271</v>
      </c>
      <c r="E49" s="450" t="s">
        <v>272</v>
      </c>
      <c r="F49" s="450" t="s">
        <v>273</v>
      </c>
      <c r="G49" s="450" t="s">
        <v>274</v>
      </c>
      <c r="H49" s="450" t="s">
        <v>275</v>
      </c>
      <c r="I49" s="450" t="s">
        <v>276</v>
      </c>
      <c r="J49" s="450" t="s">
        <v>277</v>
      </c>
      <c r="K49" s="450" t="s">
        <v>278</v>
      </c>
      <c r="L49" s="450" t="s">
        <v>279</v>
      </c>
      <c r="M49" s="450" t="s">
        <v>280</v>
      </c>
      <c r="N49" s="450" t="s">
        <v>281</v>
      </c>
    </row>
    <row r="50" spans="2:19" ht="16.5" thickTop="1" thickBot="1" x14ac:dyDescent="0.3">
      <c r="B50" s="16" t="s">
        <v>30</v>
      </c>
      <c r="C50" s="25"/>
      <c r="D50" s="32"/>
      <c r="E50" s="84">
        <v>1</v>
      </c>
      <c r="F50" s="84">
        <v>2</v>
      </c>
      <c r="G50" s="84">
        <v>3</v>
      </c>
      <c r="H50" s="84">
        <v>4</v>
      </c>
      <c r="I50" s="84">
        <v>5</v>
      </c>
      <c r="J50" s="84">
        <v>6</v>
      </c>
      <c r="K50" s="84">
        <v>7</v>
      </c>
      <c r="L50" s="84">
        <v>8</v>
      </c>
      <c r="M50" s="25"/>
      <c r="N50" s="32"/>
    </row>
    <row r="51" spans="2:19" ht="15.75" thickTop="1" x14ac:dyDescent="0.25">
      <c r="B51" s="15">
        <v>5</v>
      </c>
      <c r="C51" s="12">
        <v>0</v>
      </c>
      <c r="D51" s="21">
        <v>0</v>
      </c>
      <c r="E51" s="12">
        <v>0</v>
      </c>
      <c r="F51" s="21">
        <v>72</v>
      </c>
      <c r="G51" s="12">
        <v>67</v>
      </c>
      <c r="H51" s="21">
        <v>64</v>
      </c>
      <c r="I51" s="26">
        <v>67</v>
      </c>
      <c r="J51" s="21">
        <v>72</v>
      </c>
      <c r="K51" s="12">
        <v>0</v>
      </c>
      <c r="L51" s="21">
        <v>0</v>
      </c>
      <c r="M51" s="12">
        <v>0</v>
      </c>
      <c r="N51" s="21">
        <v>0</v>
      </c>
    </row>
    <row r="52" spans="2:19" x14ac:dyDescent="0.25">
      <c r="B52" s="13">
        <v>6</v>
      </c>
      <c r="C52" s="10">
        <v>0</v>
      </c>
      <c r="D52" s="22">
        <v>0</v>
      </c>
      <c r="E52" s="10">
        <v>89</v>
      </c>
      <c r="F52" s="22">
        <v>83</v>
      </c>
      <c r="G52" s="10">
        <v>77</v>
      </c>
      <c r="H52" s="22">
        <v>74</v>
      </c>
      <c r="I52" s="27">
        <v>77</v>
      </c>
      <c r="J52" s="22">
        <v>83</v>
      </c>
      <c r="K52" s="10">
        <v>89</v>
      </c>
      <c r="L52" s="22">
        <v>0</v>
      </c>
      <c r="M52" s="10">
        <v>0</v>
      </c>
      <c r="N52" s="22">
        <v>0</v>
      </c>
    </row>
    <row r="53" spans="2:19" ht="15.75" thickBot="1" x14ac:dyDescent="0.3">
      <c r="B53" s="13">
        <v>7</v>
      </c>
      <c r="C53" s="10">
        <v>0</v>
      </c>
      <c r="D53" s="22">
        <v>109</v>
      </c>
      <c r="E53" s="10">
        <v>101</v>
      </c>
      <c r="F53" s="22">
        <v>94</v>
      </c>
      <c r="G53" s="10">
        <v>88</v>
      </c>
      <c r="H53" s="22">
        <v>85</v>
      </c>
      <c r="I53" s="27">
        <v>88</v>
      </c>
      <c r="J53" s="22">
        <v>94</v>
      </c>
      <c r="K53" s="10">
        <v>101</v>
      </c>
      <c r="L53" s="22">
        <v>109</v>
      </c>
      <c r="M53" s="10">
        <v>0</v>
      </c>
      <c r="N53" s="22">
        <v>0</v>
      </c>
      <c r="Q53" s="94" t="s">
        <v>130</v>
      </c>
    </row>
    <row r="54" spans="2:19" ht="16.5" thickTop="1" thickBot="1" x14ac:dyDescent="0.3">
      <c r="B54" s="13">
        <v>8</v>
      </c>
      <c r="C54" s="10">
        <v>125</v>
      </c>
      <c r="D54" s="22">
        <v>121</v>
      </c>
      <c r="E54" s="10">
        <v>114</v>
      </c>
      <c r="F54" s="22">
        <v>106</v>
      </c>
      <c r="G54" s="10">
        <v>100</v>
      </c>
      <c r="H54" s="22">
        <v>97</v>
      </c>
      <c r="I54" s="27">
        <v>100</v>
      </c>
      <c r="J54" s="22">
        <v>106</v>
      </c>
      <c r="K54" s="10">
        <v>114</v>
      </c>
      <c r="L54" s="22">
        <v>121</v>
      </c>
      <c r="M54" s="10">
        <v>125</v>
      </c>
      <c r="N54" s="22">
        <v>0</v>
      </c>
      <c r="Q54" s="93" t="s">
        <v>129</v>
      </c>
      <c r="R54" s="93" t="s">
        <v>128</v>
      </c>
      <c r="S54" s="103" t="s">
        <v>140</v>
      </c>
    </row>
    <row r="55" spans="2:19" ht="15.75" thickTop="1" x14ac:dyDescent="0.25">
      <c r="B55" s="13">
        <v>9</v>
      </c>
      <c r="C55" s="10">
        <v>138</v>
      </c>
      <c r="D55" s="22">
        <v>134</v>
      </c>
      <c r="E55" s="10">
        <v>127</v>
      </c>
      <c r="F55" s="22">
        <v>120</v>
      </c>
      <c r="G55" s="10">
        <v>114</v>
      </c>
      <c r="H55" s="22">
        <v>110</v>
      </c>
      <c r="I55" s="27">
        <v>114</v>
      </c>
      <c r="J55" s="22">
        <v>120</v>
      </c>
      <c r="K55" s="10">
        <v>127</v>
      </c>
      <c r="L55" s="22">
        <v>134</v>
      </c>
      <c r="M55" s="10">
        <v>138</v>
      </c>
      <c r="N55" s="22">
        <v>139</v>
      </c>
      <c r="Q55" s="92">
        <v>1</v>
      </c>
      <c r="R55" s="92">
        <v>16.899999999999999</v>
      </c>
      <c r="S55" s="104">
        <f>R55+2</f>
        <v>18.899999999999999</v>
      </c>
    </row>
    <row r="56" spans="2:19" x14ac:dyDescent="0.25">
      <c r="B56" s="13">
        <v>10</v>
      </c>
      <c r="C56" s="10">
        <v>151</v>
      </c>
      <c r="D56" s="22">
        <v>148</v>
      </c>
      <c r="E56" s="10">
        <v>143</v>
      </c>
      <c r="F56" s="22">
        <v>137</v>
      </c>
      <c r="G56" s="10">
        <v>131</v>
      </c>
      <c r="H56" s="22">
        <v>128</v>
      </c>
      <c r="I56" s="27">
        <v>131</v>
      </c>
      <c r="J56" s="22">
        <v>137</v>
      </c>
      <c r="K56" s="10">
        <v>143</v>
      </c>
      <c r="L56" s="22">
        <v>148</v>
      </c>
      <c r="M56" s="10">
        <v>151</v>
      </c>
      <c r="N56" s="22">
        <v>152</v>
      </c>
      <c r="Q56" s="10">
        <v>2</v>
      </c>
      <c r="R56" s="10">
        <v>16.2</v>
      </c>
      <c r="S56" s="105">
        <f t="shared" ref="S56:S78" si="0">R56+2</f>
        <v>18.2</v>
      </c>
    </row>
    <row r="57" spans="2:19" x14ac:dyDescent="0.25">
      <c r="B57" s="13">
        <v>11</v>
      </c>
      <c r="C57" s="10">
        <v>165</v>
      </c>
      <c r="D57" s="22">
        <v>164</v>
      </c>
      <c r="E57" s="10">
        <v>160</v>
      </c>
      <c r="F57" s="22">
        <v>157</v>
      </c>
      <c r="G57" s="10">
        <v>152</v>
      </c>
      <c r="H57" s="22">
        <v>151</v>
      </c>
      <c r="I57" s="27">
        <v>152</v>
      </c>
      <c r="J57" s="22">
        <v>157</v>
      </c>
      <c r="K57" s="10">
        <v>160</v>
      </c>
      <c r="L57" s="22">
        <v>164</v>
      </c>
      <c r="M57" s="10">
        <v>165</v>
      </c>
      <c r="N57" s="22">
        <v>166</v>
      </c>
      <c r="Q57" s="10">
        <v>3</v>
      </c>
      <c r="R57" s="10">
        <v>16</v>
      </c>
      <c r="S57" s="105">
        <f t="shared" si="0"/>
        <v>18</v>
      </c>
    </row>
    <row r="58" spans="2:19" x14ac:dyDescent="0.25">
      <c r="B58" s="13">
        <v>12</v>
      </c>
      <c r="C58" s="10">
        <v>180</v>
      </c>
      <c r="D58" s="22">
        <v>180</v>
      </c>
      <c r="E58" s="10">
        <v>180</v>
      </c>
      <c r="F58" s="22">
        <v>180</v>
      </c>
      <c r="G58" s="10">
        <v>180</v>
      </c>
      <c r="H58" s="22">
        <v>180</v>
      </c>
      <c r="I58" s="27">
        <v>180</v>
      </c>
      <c r="J58" s="22">
        <v>180</v>
      </c>
      <c r="K58" s="10">
        <v>180</v>
      </c>
      <c r="L58" s="22">
        <v>180</v>
      </c>
      <c r="M58" s="10">
        <v>180</v>
      </c>
      <c r="N58" s="22">
        <v>180</v>
      </c>
      <c r="Q58" s="10">
        <v>4</v>
      </c>
      <c r="R58" s="10">
        <v>16.2</v>
      </c>
      <c r="S58" s="105">
        <f t="shared" si="0"/>
        <v>18.2</v>
      </c>
    </row>
    <row r="59" spans="2:19" x14ac:dyDescent="0.25">
      <c r="B59" s="13">
        <v>13</v>
      </c>
      <c r="C59" s="10">
        <v>195</v>
      </c>
      <c r="D59" s="22">
        <v>196</v>
      </c>
      <c r="E59" s="10">
        <v>200</v>
      </c>
      <c r="F59" s="22">
        <v>203</v>
      </c>
      <c r="G59" s="10">
        <v>208</v>
      </c>
      <c r="H59" s="22">
        <v>209</v>
      </c>
      <c r="I59" s="27">
        <v>208</v>
      </c>
      <c r="J59" s="22">
        <v>203</v>
      </c>
      <c r="K59" s="10">
        <v>200</v>
      </c>
      <c r="L59" s="22">
        <v>196</v>
      </c>
      <c r="M59" s="10">
        <v>195</v>
      </c>
      <c r="N59" s="22">
        <v>194</v>
      </c>
      <c r="Q59" s="10">
        <v>5</v>
      </c>
      <c r="R59" s="10">
        <v>16.899999999999999</v>
      </c>
      <c r="S59" s="105">
        <f t="shared" si="0"/>
        <v>18.899999999999999</v>
      </c>
    </row>
    <row r="60" spans="2:19" x14ac:dyDescent="0.25">
      <c r="B60" s="13">
        <v>14</v>
      </c>
      <c r="C60" s="10">
        <v>209</v>
      </c>
      <c r="D60" s="22">
        <v>212</v>
      </c>
      <c r="E60" s="10">
        <v>217</v>
      </c>
      <c r="F60" s="22">
        <v>223</v>
      </c>
      <c r="G60" s="10">
        <v>229</v>
      </c>
      <c r="H60" s="22">
        <v>232</v>
      </c>
      <c r="I60" s="27">
        <v>229</v>
      </c>
      <c r="J60" s="22">
        <v>223</v>
      </c>
      <c r="K60" s="10">
        <v>217</v>
      </c>
      <c r="L60" s="22">
        <v>212</v>
      </c>
      <c r="M60" s="10">
        <v>209</v>
      </c>
      <c r="N60" s="22">
        <v>208</v>
      </c>
      <c r="Q60" s="10">
        <v>6</v>
      </c>
      <c r="R60" s="10">
        <v>18.100000000000001</v>
      </c>
      <c r="S60" s="105">
        <f t="shared" si="0"/>
        <v>20.100000000000001</v>
      </c>
    </row>
    <row r="61" spans="2:19" x14ac:dyDescent="0.25">
      <c r="B61" s="13">
        <v>15</v>
      </c>
      <c r="C61" s="10">
        <v>222</v>
      </c>
      <c r="D61" s="22">
        <v>226</v>
      </c>
      <c r="E61" s="10">
        <v>233</v>
      </c>
      <c r="F61" s="22">
        <v>240</v>
      </c>
      <c r="G61" s="10">
        <v>246</v>
      </c>
      <c r="H61" s="22">
        <v>250</v>
      </c>
      <c r="I61" s="27">
        <v>246</v>
      </c>
      <c r="J61" s="22">
        <v>240</v>
      </c>
      <c r="K61" s="10">
        <v>233</v>
      </c>
      <c r="L61" s="22">
        <v>226</v>
      </c>
      <c r="M61" s="10">
        <v>222</v>
      </c>
      <c r="N61" s="22">
        <v>221</v>
      </c>
      <c r="Q61" s="10">
        <v>7</v>
      </c>
      <c r="R61" s="10">
        <v>19.5</v>
      </c>
      <c r="S61" s="105">
        <f t="shared" si="0"/>
        <v>21.5</v>
      </c>
    </row>
    <row r="62" spans="2:19" x14ac:dyDescent="0.25">
      <c r="B62" s="13">
        <v>16</v>
      </c>
      <c r="C62" s="10">
        <v>235</v>
      </c>
      <c r="D62" s="22">
        <v>239</v>
      </c>
      <c r="E62" s="10">
        <v>246</v>
      </c>
      <c r="F62" s="22">
        <v>254</v>
      </c>
      <c r="G62" s="10">
        <v>260</v>
      </c>
      <c r="H62" s="22">
        <v>264</v>
      </c>
      <c r="I62" s="27">
        <v>260</v>
      </c>
      <c r="J62" s="22">
        <v>254</v>
      </c>
      <c r="K62" s="10">
        <v>246</v>
      </c>
      <c r="L62" s="22">
        <v>239</v>
      </c>
      <c r="M62" s="10">
        <v>235</v>
      </c>
      <c r="N62" s="22">
        <v>0</v>
      </c>
      <c r="Q62" s="10">
        <v>8</v>
      </c>
      <c r="R62" s="10">
        <v>21.2</v>
      </c>
      <c r="S62" s="105">
        <f t="shared" si="0"/>
        <v>23.2</v>
      </c>
    </row>
    <row r="63" spans="2:19" x14ac:dyDescent="0.25">
      <c r="B63" s="13">
        <v>17</v>
      </c>
      <c r="C63" s="10">
        <v>0</v>
      </c>
      <c r="D63" s="22">
        <v>241</v>
      </c>
      <c r="E63" s="10">
        <v>259</v>
      </c>
      <c r="F63" s="22">
        <v>266</v>
      </c>
      <c r="G63" s="10">
        <v>272</v>
      </c>
      <c r="H63" s="22">
        <v>275</v>
      </c>
      <c r="I63" s="27">
        <v>272</v>
      </c>
      <c r="J63" s="22">
        <v>266</v>
      </c>
      <c r="K63" s="10">
        <v>259</v>
      </c>
      <c r="L63" s="22">
        <v>241</v>
      </c>
      <c r="M63" s="10">
        <v>0</v>
      </c>
      <c r="N63" s="22">
        <v>0</v>
      </c>
      <c r="Q63" s="10">
        <v>9</v>
      </c>
      <c r="R63" s="10">
        <v>23</v>
      </c>
      <c r="S63" s="105">
        <f t="shared" si="0"/>
        <v>25</v>
      </c>
    </row>
    <row r="64" spans="2:19" x14ac:dyDescent="0.25">
      <c r="B64" s="13">
        <v>18</v>
      </c>
      <c r="C64" s="10">
        <v>0</v>
      </c>
      <c r="D64" s="22">
        <v>0</v>
      </c>
      <c r="E64" s="10">
        <v>271</v>
      </c>
      <c r="F64" s="22">
        <v>277</v>
      </c>
      <c r="G64" s="10">
        <v>283</v>
      </c>
      <c r="H64" s="22">
        <v>286</v>
      </c>
      <c r="I64" s="27">
        <v>283</v>
      </c>
      <c r="J64" s="22">
        <v>277</v>
      </c>
      <c r="K64" s="10">
        <v>271</v>
      </c>
      <c r="L64" s="22">
        <v>0</v>
      </c>
      <c r="M64" s="10">
        <v>0</v>
      </c>
      <c r="N64" s="22">
        <v>0</v>
      </c>
      <c r="Q64" s="10">
        <v>10</v>
      </c>
      <c r="R64" s="10">
        <v>24.8</v>
      </c>
      <c r="S64" s="105">
        <f t="shared" si="0"/>
        <v>26.8</v>
      </c>
    </row>
    <row r="65" spans="1:19" ht="15.75" thickBot="1" x14ac:dyDescent="0.3">
      <c r="B65" s="14">
        <v>19</v>
      </c>
      <c r="C65" s="11">
        <v>0</v>
      </c>
      <c r="D65" s="23">
        <v>0</v>
      </c>
      <c r="E65" s="11">
        <v>0</v>
      </c>
      <c r="F65" s="23">
        <v>288</v>
      </c>
      <c r="G65" s="11">
        <v>293</v>
      </c>
      <c r="H65" s="23">
        <v>296</v>
      </c>
      <c r="I65" s="28">
        <v>293</v>
      </c>
      <c r="J65" s="23">
        <v>288</v>
      </c>
      <c r="K65" s="11">
        <v>0</v>
      </c>
      <c r="L65" s="23">
        <v>0</v>
      </c>
      <c r="M65" s="11">
        <v>0</v>
      </c>
      <c r="N65" s="23">
        <v>0</v>
      </c>
      <c r="Q65" s="10">
        <v>11</v>
      </c>
      <c r="R65" s="10">
        <v>26.5</v>
      </c>
      <c r="S65" s="105">
        <f t="shared" si="0"/>
        <v>28.5</v>
      </c>
    </row>
    <row r="66" spans="1:19" ht="15.75" thickTop="1" x14ac:dyDescent="0.25">
      <c r="Q66" s="10">
        <v>12</v>
      </c>
      <c r="R66" s="10">
        <v>27.9</v>
      </c>
      <c r="S66" s="105">
        <f t="shared" si="0"/>
        <v>29.9</v>
      </c>
    </row>
    <row r="67" spans="1:19" x14ac:dyDescent="0.25">
      <c r="C67" s="8" t="s">
        <v>92</v>
      </c>
      <c r="D67" s="8" t="s">
        <v>93</v>
      </c>
      <c r="E67" s="8" t="s">
        <v>94</v>
      </c>
      <c r="F67" s="8" t="s">
        <v>95</v>
      </c>
      <c r="G67" s="8" t="s">
        <v>96</v>
      </c>
      <c r="H67" s="8" t="s">
        <v>104</v>
      </c>
      <c r="Q67" s="10">
        <v>13</v>
      </c>
      <c r="R67" s="10">
        <v>29.1</v>
      </c>
      <c r="S67" s="105">
        <f t="shared" si="0"/>
        <v>31.1</v>
      </c>
    </row>
    <row r="68" spans="1:19" x14ac:dyDescent="0.25">
      <c r="B68" s="111" t="s">
        <v>6</v>
      </c>
      <c r="C68" s="7">
        <v>5</v>
      </c>
      <c r="D68" s="7">
        <v>6</v>
      </c>
      <c r="E68" s="7">
        <v>6</v>
      </c>
      <c r="F68" s="7">
        <v>8</v>
      </c>
      <c r="G68" s="7">
        <v>3</v>
      </c>
      <c r="H68" s="7">
        <v>4</v>
      </c>
      <c r="Q68" s="10">
        <v>14</v>
      </c>
      <c r="R68" s="10">
        <v>29.8</v>
      </c>
      <c r="S68" s="105">
        <f t="shared" si="0"/>
        <v>31.8</v>
      </c>
    </row>
    <row r="69" spans="1:19" x14ac:dyDescent="0.25">
      <c r="A69" s="7" t="s">
        <v>141</v>
      </c>
      <c r="B69" s="110" t="s">
        <v>142</v>
      </c>
      <c r="C69" s="110" t="s">
        <v>16</v>
      </c>
      <c r="Q69" s="10">
        <v>15</v>
      </c>
      <c r="R69" s="10">
        <v>30</v>
      </c>
      <c r="S69" s="105">
        <f t="shared" si="0"/>
        <v>32</v>
      </c>
    </row>
    <row r="70" spans="1:19" x14ac:dyDescent="0.25">
      <c r="A70" s="5" t="s">
        <v>146</v>
      </c>
      <c r="B70" s="6">
        <v>0.5</v>
      </c>
      <c r="C70" s="6">
        <v>1</v>
      </c>
      <c r="Q70" s="10">
        <v>16</v>
      </c>
      <c r="R70" s="10">
        <v>29.8</v>
      </c>
      <c r="S70" s="105">
        <f t="shared" si="0"/>
        <v>31.8</v>
      </c>
    </row>
    <row r="71" spans="1:19" x14ac:dyDescent="0.25">
      <c r="A71" s="5" t="s">
        <v>144</v>
      </c>
      <c r="B71" s="6">
        <v>0.5</v>
      </c>
      <c r="C71" s="6">
        <v>2</v>
      </c>
      <c r="Q71" s="10">
        <v>17</v>
      </c>
      <c r="R71" s="10">
        <v>29.1</v>
      </c>
      <c r="S71" s="105">
        <f t="shared" si="0"/>
        <v>31.1</v>
      </c>
    </row>
    <row r="72" spans="1:19" x14ac:dyDescent="0.25">
      <c r="A72" s="5" t="s">
        <v>145</v>
      </c>
      <c r="B72" s="6">
        <v>0.6</v>
      </c>
      <c r="C72" s="6">
        <v>3</v>
      </c>
      <c r="Q72" s="10">
        <v>18</v>
      </c>
      <c r="R72" s="10">
        <v>27.9</v>
      </c>
      <c r="S72" s="105">
        <f t="shared" si="0"/>
        <v>29.9</v>
      </c>
    </row>
    <row r="73" spans="1:19" x14ac:dyDescent="0.25">
      <c r="A73" s="5" t="s">
        <v>147</v>
      </c>
      <c r="B73" s="6">
        <v>0.7</v>
      </c>
      <c r="C73" s="6">
        <v>4</v>
      </c>
      <c r="Q73" s="10">
        <v>19</v>
      </c>
      <c r="R73" s="10">
        <v>26.5</v>
      </c>
      <c r="S73" s="105">
        <f t="shared" si="0"/>
        <v>28.5</v>
      </c>
    </row>
    <row r="74" spans="1:19" x14ac:dyDescent="0.25">
      <c r="A74" s="5" t="s">
        <v>148</v>
      </c>
      <c r="B74" s="6">
        <v>0.9</v>
      </c>
      <c r="C74" s="6">
        <v>5</v>
      </c>
      <c r="Q74" s="10">
        <v>20</v>
      </c>
      <c r="R74" s="10">
        <v>24.8</v>
      </c>
      <c r="S74" s="105">
        <f t="shared" si="0"/>
        <v>26.8</v>
      </c>
    </row>
    <row r="75" spans="1:19" x14ac:dyDescent="0.25">
      <c r="A75" s="5" t="s">
        <v>149</v>
      </c>
      <c r="B75" s="6">
        <v>0.85</v>
      </c>
      <c r="C75" s="6">
        <v>6</v>
      </c>
      <c r="Q75" s="10">
        <v>21</v>
      </c>
      <c r="R75" s="10">
        <v>23</v>
      </c>
      <c r="S75" s="105">
        <f t="shared" si="0"/>
        <v>25</v>
      </c>
    </row>
    <row r="76" spans="1:19" x14ac:dyDescent="0.25">
      <c r="A76" s="5" t="s">
        <v>150</v>
      </c>
      <c r="B76" s="6">
        <v>0.8</v>
      </c>
      <c r="C76" s="6">
        <v>7</v>
      </c>
      <c r="Q76" s="10">
        <v>22</v>
      </c>
      <c r="R76" s="10">
        <v>21.2</v>
      </c>
      <c r="S76" s="105">
        <f t="shared" si="0"/>
        <v>23.2</v>
      </c>
    </row>
    <row r="77" spans="1:19" x14ac:dyDescent="0.25">
      <c r="A77" s="5" t="s">
        <v>143</v>
      </c>
      <c r="B77" s="6">
        <v>1</v>
      </c>
      <c r="C77" s="6">
        <v>8</v>
      </c>
      <c r="Q77" s="10">
        <v>23</v>
      </c>
      <c r="R77" s="10">
        <v>19.5</v>
      </c>
      <c r="S77" s="105">
        <f t="shared" si="0"/>
        <v>21.5</v>
      </c>
    </row>
    <row r="78" spans="1:19" ht="15.75" thickBot="1" x14ac:dyDescent="0.3">
      <c r="A78" s="5" t="s">
        <v>151</v>
      </c>
      <c r="B78" s="6">
        <v>0.8</v>
      </c>
      <c r="C78" s="6">
        <v>9</v>
      </c>
      <c r="Q78" s="11">
        <v>24</v>
      </c>
      <c r="R78" s="11">
        <v>18.100000000000001</v>
      </c>
      <c r="S78" s="106">
        <f t="shared" si="0"/>
        <v>20.100000000000001</v>
      </c>
    </row>
    <row r="79" spans="1:19" ht="15.75" thickTop="1" x14ac:dyDescent="0.25">
      <c r="A79" s="5" t="s">
        <v>152</v>
      </c>
      <c r="B79" s="6">
        <v>0.8</v>
      </c>
      <c r="C79" s="6">
        <v>10</v>
      </c>
    </row>
    <row r="80" spans="1:19" x14ac:dyDescent="0.25">
      <c r="A80" s="5" t="s">
        <v>153</v>
      </c>
      <c r="B80" s="6">
        <v>0.4</v>
      </c>
      <c r="C80" s="6">
        <v>11</v>
      </c>
    </row>
    <row r="81" spans="1:3" x14ac:dyDescent="0.25">
      <c r="A81" s="5" t="s">
        <v>154</v>
      </c>
      <c r="B81" s="6">
        <v>0.7</v>
      </c>
      <c r="C81" s="6">
        <v>12</v>
      </c>
    </row>
    <row r="82" spans="1:3" x14ac:dyDescent="0.25">
      <c r="A82" s="460" t="s">
        <v>296</v>
      </c>
      <c r="B82" s="158">
        <v>0.9</v>
      </c>
      <c r="C82" s="158">
        <v>13</v>
      </c>
    </row>
    <row r="84" spans="1:3" x14ac:dyDescent="0.25">
      <c r="A84" s="114" t="s">
        <v>159</v>
      </c>
      <c r="C84" s="2"/>
    </row>
    <row r="85" spans="1:3" x14ac:dyDescent="0.25">
      <c r="A85" s="33" t="s">
        <v>68</v>
      </c>
      <c r="B85" s="4" t="s">
        <v>156</v>
      </c>
      <c r="C85" s="4" t="s">
        <v>67</v>
      </c>
    </row>
    <row r="86" spans="1:3" x14ac:dyDescent="0.25">
      <c r="A86" s="4" t="s">
        <v>35</v>
      </c>
      <c r="B86" s="6">
        <v>28.2</v>
      </c>
      <c r="C86" s="7">
        <v>0</v>
      </c>
    </row>
    <row r="87" spans="1:3" x14ac:dyDescent="0.25">
      <c r="A87" s="4" t="s">
        <v>53</v>
      </c>
      <c r="B87" s="6">
        <v>29</v>
      </c>
      <c r="C87" s="7">
        <v>22.5</v>
      </c>
    </row>
    <row r="88" spans="1:3" x14ac:dyDescent="0.25">
      <c r="A88" s="4" t="s">
        <v>36</v>
      </c>
      <c r="B88" s="6">
        <v>29.8</v>
      </c>
      <c r="C88" s="7">
        <v>45</v>
      </c>
    </row>
    <row r="89" spans="1:3" x14ac:dyDescent="0.25">
      <c r="A89" s="4" t="s">
        <v>54</v>
      </c>
      <c r="B89" s="6">
        <v>30.9</v>
      </c>
      <c r="C89" s="7">
        <v>67.5</v>
      </c>
    </row>
    <row r="90" spans="1:3" x14ac:dyDescent="0.25">
      <c r="A90" s="4" t="s">
        <v>55</v>
      </c>
      <c r="B90" s="6">
        <v>31.7</v>
      </c>
      <c r="C90" s="7">
        <v>90</v>
      </c>
    </row>
    <row r="91" spans="1:3" x14ac:dyDescent="0.25">
      <c r="A91" s="4" t="s">
        <v>56</v>
      </c>
      <c r="B91" s="6">
        <v>32</v>
      </c>
      <c r="C91" s="7">
        <v>112.5</v>
      </c>
    </row>
    <row r="92" spans="1:3" x14ac:dyDescent="0.25">
      <c r="A92" s="4" t="s">
        <v>57</v>
      </c>
      <c r="B92" s="6">
        <v>32.200000000000003</v>
      </c>
      <c r="C92" s="7">
        <v>135</v>
      </c>
    </row>
    <row r="93" spans="1:3" x14ac:dyDescent="0.25">
      <c r="A93" s="4" t="s">
        <v>58</v>
      </c>
      <c r="B93" s="6">
        <v>31.9</v>
      </c>
      <c r="C93" s="7">
        <v>157.5</v>
      </c>
    </row>
    <row r="94" spans="1:3" x14ac:dyDescent="0.25">
      <c r="A94" s="4" t="s">
        <v>59</v>
      </c>
      <c r="B94" s="6">
        <v>31.6</v>
      </c>
      <c r="C94" s="7">
        <v>180</v>
      </c>
    </row>
    <row r="95" spans="1:3" x14ac:dyDescent="0.25">
      <c r="A95" s="4" t="s">
        <v>60</v>
      </c>
      <c r="B95" s="6">
        <v>31.9</v>
      </c>
      <c r="C95" s="7">
        <v>202.5</v>
      </c>
    </row>
    <row r="96" spans="1:3" x14ac:dyDescent="0.25">
      <c r="A96" s="4" t="s">
        <v>61</v>
      </c>
      <c r="B96" s="6">
        <v>32.200000000000003</v>
      </c>
      <c r="C96" s="7">
        <v>225</v>
      </c>
    </row>
    <row r="97" spans="1:3" x14ac:dyDescent="0.25">
      <c r="A97" s="4" t="s">
        <v>62</v>
      </c>
      <c r="B97" s="6">
        <v>32</v>
      </c>
      <c r="C97" s="7">
        <v>247.5</v>
      </c>
    </row>
    <row r="98" spans="1:3" x14ac:dyDescent="0.25">
      <c r="A98" s="4" t="s">
        <v>63</v>
      </c>
      <c r="B98" s="6">
        <v>31.7</v>
      </c>
      <c r="C98" s="7">
        <v>270</v>
      </c>
    </row>
    <row r="99" spans="1:3" x14ac:dyDescent="0.25">
      <c r="A99" s="4" t="s">
        <v>64</v>
      </c>
      <c r="B99" s="6">
        <v>30.8</v>
      </c>
      <c r="C99" s="7">
        <v>292.5</v>
      </c>
    </row>
    <row r="100" spans="1:3" x14ac:dyDescent="0.25">
      <c r="A100" s="4" t="s">
        <v>65</v>
      </c>
      <c r="B100" s="6">
        <v>29.8</v>
      </c>
      <c r="C100" s="7">
        <v>315</v>
      </c>
    </row>
    <row r="101" spans="1:3" x14ac:dyDescent="0.25">
      <c r="A101" s="4" t="s">
        <v>66</v>
      </c>
      <c r="B101" s="6">
        <v>27.4</v>
      </c>
      <c r="C101" s="7">
        <v>337.5</v>
      </c>
    </row>
    <row r="103" spans="1:3" x14ac:dyDescent="0.25">
      <c r="A103" s="153" t="s">
        <v>282</v>
      </c>
      <c r="B103" t="s">
        <v>283</v>
      </c>
    </row>
    <row r="104" spans="1:3" x14ac:dyDescent="0.25">
      <c r="A104" s="300" t="s">
        <v>270</v>
      </c>
      <c r="C104" s="17"/>
    </row>
    <row r="105" spans="1:3" x14ac:dyDescent="0.25">
      <c r="A105" s="300" t="s">
        <v>271</v>
      </c>
      <c r="C105" s="17"/>
    </row>
    <row r="106" spans="1:3" x14ac:dyDescent="0.25">
      <c r="A106" s="300" t="s">
        <v>272</v>
      </c>
      <c r="B106">
        <v>19</v>
      </c>
      <c r="C106" s="461">
        <v>1</v>
      </c>
    </row>
    <row r="107" spans="1:3" x14ac:dyDescent="0.25">
      <c r="A107" s="300" t="s">
        <v>273</v>
      </c>
      <c r="B107">
        <v>22</v>
      </c>
      <c r="C107" s="461">
        <v>2</v>
      </c>
    </row>
    <row r="108" spans="1:3" x14ac:dyDescent="0.25">
      <c r="A108" s="300" t="s">
        <v>274</v>
      </c>
      <c r="B108">
        <v>26.5</v>
      </c>
      <c r="C108" s="461">
        <v>3</v>
      </c>
    </row>
    <row r="109" spans="1:3" x14ac:dyDescent="0.25">
      <c r="A109" s="300" t="s">
        <v>275</v>
      </c>
      <c r="B109">
        <v>28.5</v>
      </c>
      <c r="C109" s="461">
        <v>4</v>
      </c>
    </row>
    <row r="110" spans="1:3" x14ac:dyDescent="0.25">
      <c r="A110" s="300" t="s">
        <v>276</v>
      </c>
      <c r="B110">
        <v>30</v>
      </c>
      <c r="C110" s="461">
        <v>5</v>
      </c>
    </row>
    <row r="111" spans="1:3" x14ac:dyDescent="0.25">
      <c r="A111" s="300" t="s">
        <v>277</v>
      </c>
      <c r="B111">
        <v>30</v>
      </c>
      <c r="C111" s="461">
        <v>6</v>
      </c>
    </row>
    <row r="112" spans="1:3" x14ac:dyDescent="0.25">
      <c r="A112" s="300" t="s">
        <v>278</v>
      </c>
      <c r="B112">
        <v>27.5</v>
      </c>
      <c r="C112" s="461">
        <v>7</v>
      </c>
    </row>
    <row r="113" spans="1:3" x14ac:dyDescent="0.25">
      <c r="A113" s="300" t="s">
        <v>279</v>
      </c>
      <c r="B113">
        <v>23.5</v>
      </c>
      <c r="C113" s="461">
        <v>8</v>
      </c>
    </row>
    <row r="114" spans="1:3" x14ac:dyDescent="0.25">
      <c r="A114" s="300" t="s">
        <v>280</v>
      </c>
      <c r="C114" s="17"/>
    </row>
    <row r="115" spans="1:3" x14ac:dyDescent="0.25">
      <c r="A115" s="300" t="s">
        <v>281</v>
      </c>
      <c r="C115" s="17"/>
    </row>
  </sheetData>
  <mergeCells count="9">
    <mergeCell ref="C28:N28"/>
    <mergeCell ref="C48:N48"/>
    <mergeCell ref="B47:F47"/>
    <mergeCell ref="AB1:AC1"/>
    <mergeCell ref="R1:S1"/>
    <mergeCell ref="T1:U1"/>
    <mergeCell ref="V1:W1"/>
    <mergeCell ref="X1:Y1"/>
    <mergeCell ref="Z1:AA1"/>
  </mergeCells>
  <pageMargins left="0.7" right="0.7" top="0.78740157499999996" bottom="0.78740157499999996" header="0.3" footer="0.3"/>
  <pageSetup paperSize="9" orientation="portrait" verticalDpi="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rgb="FFFF0000"/>
  </sheetPr>
  <dimension ref="B1:AB777"/>
  <sheetViews>
    <sheetView showGridLines="0" showRowColHeaders="0" tabSelected="1" zoomScaleNormal="100" zoomScaleSheetLayoutView="100" workbookViewId="0">
      <selection activeCell="P779" sqref="P779"/>
    </sheetView>
  </sheetViews>
  <sheetFormatPr defaultRowHeight="15" x14ac:dyDescent="0.25"/>
  <cols>
    <col min="2" max="2" width="29.85546875" customWidth="1"/>
    <col min="3" max="3" width="11.28515625" customWidth="1"/>
    <col min="4" max="4" width="12" bestFit="1" customWidth="1"/>
    <col min="5" max="5" width="11.28515625" customWidth="1"/>
    <col min="6" max="6" width="29.85546875" customWidth="1"/>
    <col min="7" max="9" width="11.28515625" customWidth="1"/>
    <col min="10" max="10" width="29.85546875" customWidth="1"/>
    <col min="11" max="13" width="11.28515625" customWidth="1"/>
    <col min="14" max="15" width="7.140625" bestFit="1" customWidth="1"/>
    <col min="16" max="17" width="6.7109375" bestFit="1" customWidth="1"/>
    <col min="18" max="27" width="6.7109375" customWidth="1"/>
  </cols>
  <sheetData>
    <row r="1" spans="2:20" ht="14.45" customHeight="1" x14ac:dyDescent="0.25">
      <c r="B1" s="523" t="s">
        <v>312</v>
      </c>
      <c r="C1" s="523"/>
      <c r="D1" s="523"/>
      <c r="E1" s="523"/>
      <c r="F1" s="523"/>
      <c r="G1" s="523"/>
      <c r="H1" s="523"/>
      <c r="I1" s="523"/>
    </row>
    <row r="2" spans="2:20" ht="14.45" customHeight="1" x14ac:dyDescent="0.25">
      <c r="B2" s="523"/>
      <c r="C2" s="523"/>
      <c r="D2" s="523"/>
      <c r="E2" s="523"/>
      <c r="F2" s="523"/>
      <c r="G2" s="523"/>
      <c r="H2" s="523"/>
      <c r="I2" s="523"/>
    </row>
    <row r="3" spans="2:20" ht="15" customHeight="1" x14ac:dyDescent="0.25">
      <c r="B3" s="523"/>
      <c r="C3" s="523"/>
      <c r="D3" s="523"/>
      <c r="E3" s="523"/>
      <c r="F3" s="523"/>
      <c r="G3" s="523"/>
      <c r="H3" s="523"/>
      <c r="I3" s="523"/>
    </row>
    <row r="4" spans="2:20" ht="15.75" customHeight="1" x14ac:dyDescent="0.25">
      <c r="B4" s="523"/>
      <c r="C4" s="523"/>
      <c r="D4" s="523"/>
      <c r="E4" s="523"/>
      <c r="F4" s="523"/>
      <c r="G4" s="523"/>
      <c r="H4" s="523"/>
      <c r="I4" s="523"/>
    </row>
    <row r="5" spans="2:20" ht="15.75" customHeight="1" x14ac:dyDescent="0.25">
      <c r="B5" s="501" t="s">
        <v>269</v>
      </c>
      <c r="C5" s="501"/>
      <c r="D5" s="501"/>
      <c r="E5" s="351"/>
      <c r="F5" s="351"/>
      <c r="G5" s="351"/>
      <c r="H5" s="351"/>
      <c r="I5" s="310"/>
    </row>
    <row r="6" spans="2:20" ht="15.75" customHeight="1" x14ac:dyDescent="0.25">
      <c r="B6" s="351"/>
      <c r="C6" s="351"/>
      <c r="D6" s="351"/>
      <c r="E6" s="351"/>
      <c r="F6" s="351"/>
      <c r="G6" s="351"/>
      <c r="H6" s="351"/>
      <c r="I6" s="310"/>
    </row>
    <row r="7" spans="2:20" ht="15.75" customHeight="1" x14ac:dyDescent="0.25">
      <c r="B7" s="363" t="s">
        <v>285</v>
      </c>
      <c r="C7" s="332"/>
      <c r="D7" s="332"/>
      <c r="E7" s="332"/>
      <c r="F7" s="332"/>
      <c r="G7" s="332"/>
      <c r="H7" s="332"/>
      <c r="I7" s="310"/>
    </row>
    <row r="8" spans="2:20" ht="15.75" customHeight="1" x14ac:dyDescent="0.25">
      <c r="B8" s="321" t="s">
        <v>266</v>
      </c>
      <c r="C8" s="332"/>
      <c r="D8" s="332"/>
      <c r="E8" s="332"/>
      <c r="F8" s="332"/>
      <c r="G8" s="332"/>
      <c r="H8" s="332"/>
      <c r="I8" s="310"/>
    </row>
    <row r="9" spans="2:20" ht="15.75" customHeight="1" thickBot="1" x14ac:dyDescent="0.3">
      <c r="B9" s="333"/>
      <c r="C9" s="332"/>
      <c r="D9" s="332"/>
      <c r="E9" s="332"/>
      <c r="F9" s="332"/>
      <c r="G9" s="332"/>
      <c r="H9" s="332"/>
      <c r="I9" s="310"/>
    </row>
    <row r="10" spans="2:20" ht="15.75" customHeight="1" thickTop="1" x14ac:dyDescent="0.25">
      <c r="B10" s="502" t="s">
        <v>208</v>
      </c>
      <c r="C10" s="503"/>
      <c r="D10" s="503"/>
      <c r="E10" s="503"/>
      <c r="F10" s="503"/>
      <c r="G10" s="503"/>
      <c r="H10" s="503"/>
      <c r="I10" s="503"/>
      <c r="J10" s="503"/>
      <c r="K10" s="503"/>
      <c r="L10" s="503"/>
      <c r="M10" s="504"/>
    </row>
    <row r="11" spans="2:20" ht="15.75" customHeight="1" thickBot="1" x14ac:dyDescent="0.3">
      <c r="B11" s="505"/>
      <c r="C11" s="506"/>
      <c r="D11" s="506"/>
      <c r="E11" s="506"/>
      <c r="F11" s="506"/>
      <c r="G11" s="506"/>
      <c r="H11" s="506"/>
      <c r="I11" s="506"/>
      <c r="J11" s="506"/>
      <c r="K11" s="506"/>
      <c r="L11" s="506"/>
      <c r="M11" s="507"/>
    </row>
    <row r="12" spans="2:20" ht="15.75" customHeight="1" thickTop="1" thickBot="1" x14ac:dyDescent="0.3">
      <c r="B12" s="332"/>
      <c r="C12" s="332"/>
      <c r="D12" s="332"/>
      <c r="E12" s="332"/>
      <c r="F12" s="332"/>
      <c r="G12" s="332"/>
      <c r="H12" s="332"/>
      <c r="I12" s="310"/>
    </row>
    <row r="13" spans="2:20" ht="15.75" thickTop="1" x14ac:dyDescent="0.25">
      <c r="B13" s="366" t="s">
        <v>105</v>
      </c>
      <c r="C13" s="54"/>
      <c r="D13" s="54"/>
      <c r="E13" s="54"/>
      <c r="F13" s="365" t="s">
        <v>293</v>
      </c>
      <c r="G13" s="54"/>
      <c r="H13" s="54"/>
      <c r="I13" s="54"/>
      <c r="J13" s="54"/>
      <c r="K13" s="54"/>
      <c r="L13" s="54"/>
      <c r="M13" s="54"/>
    </row>
    <row r="14" spans="2:20" ht="15.75" thickBot="1" x14ac:dyDescent="0.3">
      <c r="B14" s="367"/>
      <c r="C14" s="54"/>
      <c r="D14" s="55"/>
      <c r="E14" s="56"/>
      <c r="F14" s="492">
        <v>5</v>
      </c>
      <c r="G14" s="57"/>
      <c r="H14" s="55"/>
      <c r="I14" s="57"/>
      <c r="J14" s="57"/>
      <c r="K14" s="57"/>
      <c r="L14" s="55"/>
      <c r="M14" s="57"/>
      <c r="N14" s="34"/>
      <c r="O14" s="34"/>
      <c r="P14" s="17"/>
      <c r="Q14" s="34"/>
      <c r="R14" s="34"/>
      <c r="S14" s="34"/>
      <c r="T14" s="17"/>
    </row>
    <row r="15" spans="2:20" ht="16.5" hidden="1" thickTop="1" thickBot="1" x14ac:dyDescent="0.3">
      <c r="B15" s="367" t="s">
        <v>79</v>
      </c>
      <c r="C15" s="64">
        <f>LOOKUP(Zdrojové_tabulky!D25,Zdrojové_tabulky!D22:D24,Zdrojové_tabulky!C22:C24)</f>
        <v>0.85</v>
      </c>
      <c r="D15" s="55"/>
      <c r="E15" s="56"/>
      <c r="F15" s="55"/>
      <c r="G15" s="57"/>
      <c r="H15" s="55"/>
      <c r="I15" s="57"/>
      <c r="J15" s="57"/>
      <c r="K15" s="57"/>
      <c r="L15" s="55"/>
      <c r="M15" s="57"/>
      <c r="N15" s="34"/>
      <c r="O15" s="34"/>
      <c r="P15" s="17"/>
      <c r="Q15" s="34"/>
      <c r="R15" s="34"/>
      <c r="S15" s="34"/>
      <c r="T15" s="17"/>
    </row>
    <row r="16" spans="2:20" ht="16.5" thickTop="1" thickBot="1" x14ac:dyDescent="0.3">
      <c r="B16" s="368" t="s">
        <v>133</v>
      </c>
      <c r="C16" s="369">
        <v>26</v>
      </c>
      <c r="D16" s="54"/>
      <c r="E16" s="54"/>
      <c r="F16" s="57"/>
      <c r="G16" s="57"/>
      <c r="H16" s="57"/>
      <c r="I16" s="57"/>
      <c r="J16" s="57"/>
      <c r="K16" s="57"/>
      <c r="L16" s="57"/>
      <c r="M16" s="57"/>
      <c r="N16" s="34"/>
      <c r="O16" s="34"/>
      <c r="P16" s="34"/>
      <c r="Q16" s="34"/>
      <c r="R16" s="34"/>
      <c r="S16" s="34"/>
      <c r="T16" s="34"/>
    </row>
    <row r="17" spans="2:15" ht="16.5" thickTop="1" thickBot="1" x14ac:dyDescent="0.3">
      <c r="B17" s="368" t="s">
        <v>213</v>
      </c>
      <c r="C17" s="369">
        <v>32</v>
      </c>
      <c r="D17" s="54"/>
      <c r="E17" s="54"/>
      <c r="F17" s="54"/>
      <c r="G17" s="54"/>
      <c r="H17" s="54"/>
      <c r="I17" s="54"/>
      <c r="J17" s="54"/>
      <c r="K17" s="54"/>
      <c r="L17" s="54"/>
      <c r="M17" s="54"/>
    </row>
    <row r="18" spans="2:15" ht="16.5" thickTop="1" thickBot="1" x14ac:dyDescent="0.3">
      <c r="B18" s="164"/>
      <c r="C18" s="55"/>
      <c r="D18" s="54"/>
      <c r="E18" s="54"/>
      <c r="F18" s="54"/>
      <c r="G18" s="54"/>
      <c r="H18" s="54"/>
      <c r="I18" s="54"/>
      <c r="J18" s="54"/>
      <c r="K18" s="54"/>
      <c r="L18" s="54"/>
      <c r="M18" s="54"/>
    </row>
    <row r="19" spans="2:15" hidden="1" x14ac:dyDescent="0.25"/>
    <row r="20" spans="2:15" hidden="1" x14ac:dyDescent="0.25"/>
    <row r="21" spans="2:15" s="1" customFormat="1" ht="21" hidden="1" x14ac:dyDescent="0.25">
      <c r="B21" s="168"/>
      <c r="C21" s="168"/>
      <c r="D21" s="168"/>
      <c r="E21" s="168"/>
      <c r="F21" s="168"/>
      <c r="G21" s="168"/>
      <c r="H21" s="168"/>
      <c r="I21" s="168"/>
      <c r="J21" s="168"/>
      <c r="K21" s="168"/>
      <c r="L21" s="168"/>
      <c r="M21" s="168"/>
    </row>
    <row r="22" spans="2:15" ht="15.75" hidden="1" thickBot="1" x14ac:dyDescent="0.3">
      <c r="B22" s="54"/>
      <c r="C22" s="62">
        <f>LOOKUP(Zdrojové_tabulky!D2,Zdrojové_tabulky!D4:D19,Zdrojové_tabulky!C4:C19)</f>
        <v>45</v>
      </c>
      <c r="D22" s="63" t="s">
        <v>0</v>
      </c>
      <c r="E22" s="54"/>
      <c r="F22" s="54"/>
      <c r="G22" s="62">
        <f>LOOKUP(Zdrojové_tabulky!E2,Zdrojové_tabulky!E4:E19,Zdrojové_tabulky!C4:C19)</f>
        <v>135</v>
      </c>
      <c r="H22" s="63" t="s">
        <v>0</v>
      </c>
      <c r="I22" s="54"/>
      <c r="J22" s="59"/>
      <c r="K22" s="62">
        <f>LOOKUP(Zdrojové_tabulky!F2,Zdrojové_tabulky!F4:F19,Zdrojové_tabulky!C4:C19)</f>
        <v>225</v>
      </c>
      <c r="L22" s="63" t="s">
        <v>0</v>
      </c>
      <c r="M22" s="54"/>
    </row>
    <row r="23" spans="2:15" ht="16.5" thickTop="1" thickBot="1" x14ac:dyDescent="0.3">
      <c r="B23" s="98" t="s">
        <v>72</v>
      </c>
      <c r="C23" s="57"/>
      <c r="D23" s="57"/>
      <c r="E23" s="56"/>
      <c r="F23" s="418" t="s">
        <v>80</v>
      </c>
      <c r="G23" s="57"/>
      <c r="H23" s="57"/>
      <c r="I23" s="56"/>
      <c r="J23" s="98" t="s">
        <v>81</v>
      </c>
      <c r="K23" s="58"/>
      <c r="L23" s="57"/>
      <c r="M23" s="56"/>
    </row>
    <row r="24" spans="2:15" ht="15.75" thickTop="1" x14ac:dyDescent="0.25">
      <c r="B24" s="370" t="s">
        <v>167</v>
      </c>
      <c r="C24" s="54"/>
      <c r="D24" s="55"/>
      <c r="E24" s="56"/>
      <c r="F24" s="419" t="s">
        <v>167</v>
      </c>
      <c r="G24" s="57"/>
      <c r="H24" s="55"/>
      <c r="I24" s="56"/>
      <c r="J24" s="364" t="s">
        <v>167</v>
      </c>
      <c r="K24" s="58"/>
      <c r="L24" s="55"/>
      <c r="M24" s="56"/>
    </row>
    <row r="25" spans="2:15" ht="15.75" thickBot="1" x14ac:dyDescent="0.3">
      <c r="B25" s="115" t="s">
        <v>1</v>
      </c>
      <c r="E25" s="56"/>
      <c r="F25" s="420"/>
      <c r="I25" s="56"/>
      <c r="J25" s="115"/>
      <c r="M25" s="56"/>
    </row>
    <row r="26" spans="2:15" ht="16.5" hidden="1" thickTop="1" thickBot="1" x14ac:dyDescent="0.3">
      <c r="B26" s="371"/>
      <c r="C26" s="54"/>
      <c r="D26" s="54"/>
      <c r="E26" s="54"/>
      <c r="F26" s="421"/>
      <c r="G26" s="54"/>
      <c r="H26" s="54"/>
      <c r="I26" s="54"/>
      <c r="J26" s="371"/>
      <c r="K26" s="54"/>
      <c r="L26" s="54"/>
      <c r="M26" s="54"/>
    </row>
    <row r="27" spans="2:15" ht="16.5" thickTop="1" thickBot="1" x14ac:dyDescent="0.3">
      <c r="B27" s="98" t="s">
        <v>75</v>
      </c>
      <c r="C27" s="345" t="s">
        <v>76</v>
      </c>
      <c r="D27" s="345" t="s">
        <v>77</v>
      </c>
      <c r="E27" s="345" t="s">
        <v>78</v>
      </c>
      <c r="F27" s="418" t="s">
        <v>75</v>
      </c>
      <c r="G27" s="428" t="s">
        <v>76</v>
      </c>
      <c r="H27" s="428" t="s">
        <v>77</v>
      </c>
      <c r="I27" s="428" t="s">
        <v>78</v>
      </c>
      <c r="J27" s="98" t="s">
        <v>75</v>
      </c>
      <c r="K27" s="345" t="s">
        <v>76</v>
      </c>
      <c r="L27" s="345" t="s">
        <v>77</v>
      </c>
      <c r="M27" s="345" t="s">
        <v>78</v>
      </c>
    </row>
    <row r="28" spans="2:15" ht="15.75" thickTop="1" x14ac:dyDescent="0.25">
      <c r="B28" s="95" t="s">
        <v>116</v>
      </c>
      <c r="C28" s="372">
        <v>0</v>
      </c>
      <c r="D28" s="373">
        <v>0</v>
      </c>
      <c r="E28" s="374">
        <v>0</v>
      </c>
      <c r="F28" s="422" t="s">
        <v>116</v>
      </c>
      <c r="G28" s="372">
        <v>0</v>
      </c>
      <c r="H28" s="372">
        <v>0</v>
      </c>
      <c r="I28" s="372">
        <v>0</v>
      </c>
      <c r="J28" s="95" t="s">
        <v>116</v>
      </c>
      <c r="K28" s="372">
        <v>0</v>
      </c>
      <c r="L28" s="372">
        <v>0</v>
      </c>
      <c r="M28" s="379">
        <v>0</v>
      </c>
    </row>
    <row r="29" spans="2:15" x14ac:dyDescent="0.25">
      <c r="B29" s="96" t="s">
        <v>117</v>
      </c>
      <c r="C29" s="375">
        <v>0</v>
      </c>
      <c r="D29" s="376">
        <v>0</v>
      </c>
      <c r="E29" s="377">
        <v>0</v>
      </c>
      <c r="F29" s="423" t="s">
        <v>117</v>
      </c>
      <c r="G29" s="375">
        <v>0</v>
      </c>
      <c r="H29" s="375">
        <v>0</v>
      </c>
      <c r="I29" s="375">
        <v>0</v>
      </c>
      <c r="J29" s="96" t="s">
        <v>117</v>
      </c>
      <c r="K29" s="375">
        <v>0</v>
      </c>
      <c r="L29" s="375">
        <v>0</v>
      </c>
      <c r="M29" s="380">
        <v>0</v>
      </c>
    </row>
    <row r="30" spans="2:15" x14ac:dyDescent="0.25">
      <c r="B30" s="96" t="s">
        <v>87</v>
      </c>
      <c r="C30" s="375">
        <v>0</v>
      </c>
      <c r="D30" s="376">
        <v>0</v>
      </c>
      <c r="E30" s="377">
        <v>0</v>
      </c>
      <c r="F30" s="423" t="s">
        <v>87</v>
      </c>
      <c r="G30" s="375">
        <v>0</v>
      </c>
      <c r="H30" s="375">
        <v>0</v>
      </c>
      <c r="I30" s="375">
        <v>0</v>
      </c>
      <c r="J30" s="96" t="s">
        <v>87</v>
      </c>
      <c r="K30" s="375">
        <v>0</v>
      </c>
      <c r="L30" s="375">
        <v>0</v>
      </c>
      <c r="M30" s="380">
        <v>0</v>
      </c>
    </row>
    <row r="31" spans="2:15" ht="14.25" customHeight="1" x14ac:dyDescent="0.25">
      <c r="B31" s="96" t="s">
        <v>88</v>
      </c>
      <c r="C31" s="375">
        <v>0</v>
      </c>
      <c r="D31" s="376">
        <v>0</v>
      </c>
      <c r="E31" s="377">
        <v>0</v>
      </c>
      <c r="F31" s="423" t="s">
        <v>88</v>
      </c>
      <c r="G31" s="375">
        <v>0</v>
      </c>
      <c r="H31" s="375">
        <v>0</v>
      </c>
      <c r="I31" s="375">
        <v>0</v>
      </c>
      <c r="J31" s="96" t="s">
        <v>88</v>
      </c>
      <c r="K31" s="375">
        <v>0</v>
      </c>
      <c r="L31" s="375">
        <v>0</v>
      </c>
      <c r="M31" s="380">
        <v>0</v>
      </c>
      <c r="O31" s="91"/>
    </row>
    <row r="32" spans="2:15" ht="14.25" customHeight="1" x14ac:dyDescent="0.25">
      <c r="B32" s="96" t="s">
        <v>103</v>
      </c>
      <c r="C32" s="375">
        <v>0</v>
      </c>
      <c r="D32" s="376">
        <v>0</v>
      </c>
      <c r="E32" s="377">
        <v>0</v>
      </c>
      <c r="F32" s="423" t="s">
        <v>103</v>
      </c>
      <c r="G32" s="375">
        <v>0</v>
      </c>
      <c r="H32" s="375">
        <v>0</v>
      </c>
      <c r="I32" s="375">
        <v>0</v>
      </c>
      <c r="J32" s="96" t="s">
        <v>103</v>
      </c>
      <c r="K32" s="375">
        <v>0</v>
      </c>
      <c r="L32" s="375">
        <v>0</v>
      </c>
      <c r="M32" s="380">
        <v>0</v>
      </c>
      <c r="O32" s="91"/>
    </row>
    <row r="33" spans="2:15" ht="14.25" customHeight="1" x14ac:dyDescent="0.25">
      <c r="B33" s="96" t="s">
        <v>106</v>
      </c>
      <c r="C33" s="375">
        <v>0</v>
      </c>
      <c r="D33" s="376">
        <v>0</v>
      </c>
      <c r="E33" s="377">
        <v>0</v>
      </c>
      <c r="F33" s="423" t="s">
        <v>106</v>
      </c>
      <c r="G33" s="375">
        <v>0</v>
      </c>
      <c r="H33" s="375">
        <v>0</v>
      </c>
      <c r="I33" s="375">
        <v>0</v>
      </c>
      <c r="J33" s="96" t="s">
        <v>106</v>
      </c>
      <c r="K33" s="375">
        <v>0</v>
      </c>
      <c r="L33" s="375">
        <v>0</v>
      </c>
      <c r="M33" s="380">
        <v>0</v>
      </c>
      <c r="O33" s="91"/>
    </row>
    <row r="34" spans="2:15" ht="14.25" customHeight="1" x14ac:dyDescent="0.25">
      <c r="B34" s="96" t="s">
        <v>108</v>
      </c>
      <c r="C34" s="375">
        <v>0</v>
      </c>
      <c r="D34" s="376">
        <v>0</v>
      </c>
      <c r="E34" s="377">
        <v>0</v>
      </c>
      <c r="F34" s="423" t="s">
        <v>108</v>
      </c>
      <c r="G34" s="375">
        <v>0</v>
      </c>
      <c r="H34" s="375">
        <v>0</v>
      </c>
      <c r="I34" s="375">
        <v>0</v>
      </c>
      <c r="J34" s="96" t="s">
        <v>108</v>
      </c>
      <c r="K34" s="375">
        <v>0</v>
      </c>
      <c r="L34" s="375">
        <v>0</v>
      </c>
      <c r="M34" s="380">
        <v>0</v>
      </c>
    </row>
    <row r="35" spans="2:15" ht="14.25" customHeight="1" x14ac:dyDescent="0.25">
      <c r="B35" s="96" t="s">
        <v>84</v>
      </c>
      <c r="C35" s="375">
        <v>90</v>
      </c>
      <c r="D35" s="376">
        <v>90</v>
      </c>
      <c r="E35" s="377">
        <v>90</v>
      </c>
      <c r="F35" s="423" t="s">
        <v>84</v>
      </c>
      <c r="G35" s="375">
        <v>90</v>
      </c>
      <c r="H35" s="375">
        <v>90</v>
      </c>
      <c r="I35" s="375">
        <v>90</v>
      </c>
      <c r="J35" s="96" t="s">
        <v>84</v>
      </c>
      <c r="K35" s="375">
        <v>90</v>
      </c>
      <c r="L35" s="375">
        <v>90</v>
      </c>
      <c r="M35" s="380">
        <v>90</v>
      </c>
    </row>
    <row r="36" spans="2:15" ht="14.25" customHeight="1" x14ac:dyDescent="0.25">
      <c r="B36" s="96" t="s">
        <v>89</v>
      </c>
      <c r="C36" s="375">
        <v>1</v>
      </c>
      <c r="D36" s="376">
        <v>1</v>
      </c>
      <c r="E36" s="377">
        <v>1</v>
      </c>
      <c r="F36" s="423" t="s">
        <v>89</v>
      </c>
      <c r="G36" s="375">
        <v>1</v>
      </c>
      <c r="H36" s="375">
        <v>1</v>
      </c>
      <c r="I36" s="375">
        <v>1</v>
      </c>
      <c r="J36" s="96" t="s">
        <v>89</v>
      </c>
      <c r="K36" s="375">
        <v>1</v>
      </c>
      <c r="L36" s="375">
        <v>1</v>
      </c>
      <c r="M36" s="380">
        <v>1</v>
      </c>
    </row>
    <row r="37" spans="2:15" ht="14.25" customHeight="1" x14ac:dyDescent="0.25">
      <c r="B37" s="96" t="s">
        <v>125</v>
      </c>
      <c r="C37" s="375">
        <v>1.2</v>
      </c>
      <c r="D37" s="375">
        <v>1.2</v>
      </c>
      <c r="E37" s="375">
        <v>1.2</v>
      </c>
      <c r="F37" s="423" t="s">
        <v>125</v>
      </c>
      <c r="G37" s="375">
        <v>1.2</v>
      </c>
      <c r="H37" s="375">
        <v>1.2</v>
      </c>
      <c r="I37" s="375">
        <v>1.2</v>
      </c>
      <c r="J37" s="96" t="s">
        <v>125</v>
      </c>
      <c r="K37" s="381">
        <v>1.2</v>
      </c>
      <c r="L37" s="375">
        <v>1.2</v>
      </c>
      <c r="M37" s="382">
        <v>1.2</v>
      </c>
    </row>
    <row r="38" spans="2:15" hidden="1" x14ac:dyDescent="0.25">
      <c r="B38" s="96" t="s">
        <v>85</v>
      </c>
      <c r="C38" s="378">
        <f>IF(C28-2*C32&lt;0,0,C28-2*C32)</f>
        <v>0</v>
      </c>
      <c r="D38" s="378">
        <f>IF(D28-2*D32&lt;0,0,D28-2*D32)</f>
        <v>0</v>
      </c>
      <c r="E38" s="378">
        <f>IF(E28-2*E32&lt;0,0,E28-2*E32)</f>
        <v>0</v>
      </c>
      <c r="F38" s="423" t="s">
        <v>85</v>
      </c>
      <c r="G38" s="378">
        <f>IF(G28-2*G32&lt;0,0,G28-2*G32)</f>
        <v>0</v>
      </c>
      <c r="H38" s="378">
        <f>IF(H28-2*H32&lt;0,0,H28-2*H32)</f>
        <v>0</v>
      </c>
      <c r="I38" s="378">
        <f>IF(I28-2*I32&lt;0,0,I28-2*I32)</f>
        <v>0</v>
      </c>
      <c r="J38" s="96" t="s">
        <v>85</v>
      </c>
      <c r="K38" s="383">
        <f>IF(K28-2*K32&lt;0,0,K28-2*K32)</f>
        <v>0</v>
      </c>
      <c r="L38" s="378">
        <f>IF(L28-2*L32&lt;0,0,L28-2*L32)</f>
        <v>0</v>
      </c>
      <c r="M38" s="384">
        <f>IF(M28-2*M32&lt;0,0,M28-2*M32)</f>
        <v>0</v>
      </c>
    </row>
    <row r="39" spans="2:15" ht="15" hidden="1" customHeight="1" x14ac:dyDescent="0.25">
      <c r="B39" s="96" t="s">
        <v>86</v>
      </c>
      <c r="C39" s="378">
        <f>IF(C29-2*C32&lt;0,0,C29-2*C32)</f>
        <v>0</v>
      </c>
      <c r="D39" s="378">
        <f>IF(D29-2*D32&lt;0,0,D29-2*D32)</f>
        <v>0</v>
      </c>
      <c r="E39" s="378">
        <f>IF(E29-2*E32&lt;0,0,E29-2*E32)</f>
        <v>0</v>
      </c>
      <c r="F39" s="423" t="s">
        <v>86</v>
      </c>
      <c r="G39" s="378">
        <f>IF(G29-2*G32&lt;0,0,G29-2*G32)</f>
        <v>0</v>
      </c>
      <c r="H39" s="378">
        <f>IF(H29-2*H32&lt;0,0,H29-2*H32)</f>
        <v>0</v>
      </c>
      <c r="I39" s="378">
        <f>IF(I29-2*I32&lt;0,0,I29-2*I32)</f>
        <v>0</v>
      </c>
      <c r="J39" s="96" t="s">
        <v>86</v>
      </c>
      <c r="K39" s="383">
        <f>IF(K29-2*K32&lt;0,0,K29-2*K32)</f>
        <v>0</v>
      </c>
      <c r="L39" s="378">
        <f>IF(L29-2*L32&lt;0,0,L29-2*L32)</f>
        <v>0</v>
      </c>
      <c r="M39" s="384">
        <f>IF(M29-2*M32&lt;0,0,M29-2*M32)</f>
        <v>0</v>
      </c>
    </row>
    <row r="40" spans="2:15" x14ac:dyDescent="0.25">
      <c r="B40" s="96" t="s">
        <v>131</v>
      </c>
      <c r="C40" s="551">
        <f>LOOKUP(Zdrojové_tabulky!R3,Zdrojové_tabulky!R5:R33,Zdrojové_tabulky!Q5:Q33)</f>
        <v>0.73</v>
      </c>
      <c r="D40" s="530"/>
      <c r="E40" s="552"/>
      <c r="F40" s="423" t="s">
        <v>131</v>
      </c>
      <c r="G40" s="554">
        <f>LOOKUP(Zdrojové_tabulky!T3,Zdrojové_tabulky!T5:T33,Zdrojové_tabulky!Q5:Q33)</f>
        <v>0.7</v>
      </c>
      <c r="H40" s="549"/>
      <c r="I40" s="550"/>
      <c r="J40" s="96" t="s">
        <v>131</v>
      </c>
      <c r="K40" s="554">
        <f>LOOKUP(Zdrojové_tabulky!V3,Zdrojové_tabulky!V5:V33,Zdrojové_tabulky!Q5:Q33)</f>
        <v>0.54</v>
      </c>
      <c r="L40" s="549"/>
      <c r="M40" s="550"/>
    </row>
    <row r="41" spans="2:15" ht="15.75" thickBot="1" x14ac:dyDescent="0.3">
      <c r="B41" s="97" t="s">
        <v>132</v>
      </c>
      <c r="C41" s="548">
        <f>LOOKUP(Zdrojové_tabulky!S3,Zdrojové_tabulky!S5:S33,Zdrojové_tabulky!Q5:Q33)</f>
        <v>1</v>
      </c>
      <c r="D41" s="549"/>
      <c r="E41" s="553"/>
      <c r="F41" s="423" t="s">
        <v>132</v>
      </c>
      <c r="G41" s="554">
        <f>LOOKUP(Zdrojové_tabulky!U3,Zdrojové_tabulky!U5:U33,Zdrojové_tabulky!Q5:Q33)</f>
        <v>0.54</v>
      </c>
      <c r="H41" s="549"/>
      <c r="I41" s="550"/>
      <c r="J41" s="97" t="s">
        <v>132</v>
      </c>
      <c r="K41" s="555">
        <f>LOOKUP(Zdrojové_tabulky!W3,Zdrojové_tabulky!W5:W33,Zdrojové_tabulky!Q5:Q33)</f>
        <v>0.72</v>
      </c>
      <c r="L41" s="556"/>
      <c r="M41" s="557"/>
    </row>
    <row r="42" spans="2:15" ht="16.5" thickTop="1" thickBot="1" x14ac:dyDescent="0.3">
      <c r="B42" s="517" t="s">
        <v>286</v>
      </c>
      <c r="C42" s="518"/>
      <c r="D42" s="518"/>
      <c r="E42" s="519"/>
      <c r="F42" s="520" t="s">
        <v>287</v>
      </c>
      <c r="G42" s="521"/>
      <c r="H42" s="521"/>
      <c r="I42" s="522"/>
      <c r="J42" s="517" t="s">
        <v>288</v>
      </c>
      <c r="K42" s="518"/>
      <c r="L42" s="518"/>
      <c r="M42" s="519"/>
    </row>
    <row r="43" spans="2:15" ht="15.75" thickTop="1" x14ac:dyDescent="0.25">
      <c r="B43" s="385" t="s">
        <v>123</v>
      </c>
      <c r="C43" s="536">
        <v>0</v>
      </c>
      <c r="D43" s="537"/>
      <c r="E43" s="537"/>
      <c r="F43" s="424" t="s">
        <v>123</v>
      </c>
      <c r="G43" s="526">
        <v>0</v>
      </c>
      <c r="H43" s="527"/>
      <c r="I43" s="528"/>
      <c r="J43" s="99" t="s">
        <v>123</v>
      </c>
      <c r="K43" s="527">
        <v>0</v>
      </c>
      <c r="L43" s="527"/>
      <c r="M43" s="528"/>
    </row>
    <row r="44" spans="2:15" s="1" customFormat="1" hidden="1" x14ac:dyDescent="0.25">
      <c r="B44" s="100" t="s">
        <v>124</v>
      </c>
      <c r="C44" s="515">
        <f>IF(C43-(C28*C29)-(D28*D29)-(E28*E29)&lt;0,0,C43-(C28*C29)-(D28*D29)-(E28*E29))</f>
        <v>0</v>
      </c>
      <c r="D44" s="515"/>
      <c r="E44" s="516"/>
      <c r="F44" s="425" t="s">
        <v>124</v>
      </c>
      <c r="G44" s="514">
        <f>IF(G43-(G28*G29)-(H28*H29)-(I28*I29)&lt;0,0,G43-(G28*G29)-(H28*H29)-(I28*I29))</f>
        <v>0</v>
      </c>
      <c r="H44" s="515"/>
      <c r="I44" s="516"/>
      <c r="J44" s="100" t="s">
        <v>124</v>
      </c>
      <c r="K44" s="515">
        <f>IF(K43-(K28*K29)-(L28*L29)-(M28*M29)&lt;0,0,K43-(K28*K29)-(L28*L29)-(M28*M29))</f>
        <v>0</v>
      </c>
      <c r="L44" s="515"/>
      <c r="M44" s="516"/>
    </row>
    <row r="45" spans="2:15" s="1" customFormat="1" x14ac:dyDescent="0.25">
      <c r="B45" s="100" t="s">
        <v>134</v>
      </c>
      <c r="C45" s="515">
        <v>0</v>
      </c>
      <c r="D45" s="515"/>
      <c r="E45" s="516"/>
      <c r="F45" s="425" t="s">
        <v>134</v>
      </c>
      <c r="G45" s="514">
        <v>0</v>
      </c>
      <c r="H45" s="515"/>
      <c r="I45" s="516"/>
      <c r="J45" s="100" t="s">
        <v>134</v>
      </c>
      <c r="K45" s="515">
        <v>0</v>
      </c>
      <c r="L45" s="515"/>
      <c r="M45" s="516"/>
    </row>
    <row r="46" spans="2:15" s="1" customFormat="1" x14ac:dyDescent="0.25">
      <c r="B46" s="102" t="s">
        <v>122</v>
      </c>
      <c r="C46" s="534">
        <v>0</v>
      </c>
      <c r="D46" s="534"/>
      <c r="E46" s="535"/>
      <c r="F46" s="426" t="s">
        <v>122</v>
      </c>
      <c r="G46" s="533">
        <v>0</v>
      </c>
      <c r="H46" s="534"/>
      <c r="I46" s="535"/>
      <c r="J46" s="102" t="s">
        <v>122</v>
      </c>
      <c r="K46" s="534">
        <v>0</v>
      </c>
      <c r="L46" s="534"/>
      <c r="M46" s="535"/>
    </row>
    <row r="47" spans="2:15" s="1" customFormat="1" ht="15.75" thickBot="1" x14ac:dyDescent="0.3">
      <c r="B47" s="101" t="s">
        <v>139</v>
      </c>
      <c r="C47" s="525">
        <f>LOOKUP(Zdrojové_tabulky!C68,Zdrojové_tabulky!C70:C82,Zdrojové_tabulky!B70:B82)</f>
        <v>0.9</v>
      </c>
      <c r="D47" s="525"/>
      <c r="E47" s="525"/>
      <c r="F47" s="427" t="s">
        <v>139</v>
      </c>
      <c r="G47" s="525">
        <f>LOOKUP(Zdrojové_tabulky!D68,Zdrojové_tabulky!C70:C82,Zdrojové_tabulky!B70:B82)</f>
        <v>0.85</v>
      </c>
      <c r="H47" s="525"/>
      <c r="I47" s="525"/>
      <c r="J47" s="101" t="s">
        <v>139</v>
      </c>
      <c r="K47" s="525">
        <f>LOOKUP(Zdrojové_tabulky!E68,Zdrojové_tabulky!C70:C82,Zdrojové_tabulky!B70:B82)</f>
        <v>0.85</v>
      </c>
      <c r="L47" s="525"/>
      <c r="M47" s="525"/>
    </row>
    <row r="48" spans="2:15" s="1" customFormat="1" ht="16.5" thickTop="1" thickBot="1" x14ac:dyDescent="0.3">
      <c r="M48" s="55"/>
    </row>
    <row r="49" spans="2:21" s="1" customFormat="1" ht="15.75" hidden="1" thickBot="1" x14ac:dyDescent="0.3">
      <c r="M49" s="55"/>
    </row>
    <row r="50" spans="2:21" s="1" customFormat="1" ht="15.75" hidden="1" thickBot="1" x14ac:dyDescent="0.3">
      <c r="B50" s="118"/>
      <c r="C50" s="118"/>
      <c r="D50" s="119" t="s">
        <v>170</v>
      </c>
      <c r="E50" s="119" t="s">
        <v>171</v>
      </c>
      <c r="F50" s="118"/>
      <c r="G50" s="118"/>
      <c r="H50" s="119" t="s">
        <v>170</v>
      </c>
      <c r="I50" s="119" t="s">
        <v>171</v>
      </c>
      <c r="J50" s="118"/>
      <c r="K50" s="118"/>
      <c r="L50" s="119" t="s">
        <v>170</v>
      </c>
      <c r="M50" s="119" t="s">
        <v>171</v>
      </c>
    </row>
    <row r="51" spans="2:21" s="1" customFormat="1" ht="15.75" hidden="1" thickBot="1" x14ac:dyDescent="0.3">
      <c r="B51" s="120" t="s">
        <v>126</v>
      </c>
      <c r="C51" s="121">
        <f>32*C46-0.5</f>
        <v>-0.5</v>
      </c>
      <c r="D51" s="122">
        <f>CEILING(C51,1)</f>
        <v>0</v>
      </c>
      <c r="E51" s="122">
        <f>IF(C46&lt;=0.08,1,IF(AND(C46&gt;0.08,C46&lt;=0.45),2,3))</f>
        <v>1</v>
      </c>
      <c r="F51" s="120" t="s">
        <v>126</v>
      </c>
      <c r="G51" s="121">
        <f>32*G46-0.5</f>
        <v>-0.5</v>
      </c>
      <c r="H51" s="122">
        <f>CEILING(G51,1)</f>
        <v>0</v>
      </c>
      <c r="I51" s="122">
        <f>IF(G46&lt;=0.08,1,IF(AND(G46&gt;0.08,G46&lt;=0.45),2,3))</f>
        <v>1</v>
      </c>
      <c r="J51" s="120" t="s">
        <v>126</v>
      </c>
      <c r="K51" s="121">
        <f>32*K46-0.5</f>
        <v>-0.5</v>
      </c>
      <c r="L51" s="122">
        <f>CEILING(K51,1)</f>
        <v>0</v>
      </c>
      <c r="M51" s="122">
        <f>IF(K46&lt;=0.08,1,IF(AND(K46&gt;0.08,K46&lt;=0.45),2,3))</f>
        <v>1</v>
      </c>
    </row>
    <row r="52" spans="2:21" s="1" customFormat="1" ht="15.75" hidden="1" thickBot="1" x14ac:dyDescent="0.3">
      <c r="B52" s="120" t="s">
        <v>127</v>
      </c>
      <c r="C52" s="121">
        <f>(1+7.6*C46)/POWER(2500,C46)</f>
        <v>1</v>
      </c>
      <c r="D52" s="122"/>
      <c r="E52" s="118"/>
      <c r="F52" s="120" t="s">
        <v>127</v>
      </c>
      <c r="G52" s="121">
        <f>(1+7.6*G46)/POWER(2500,G46)</f>
        <v>1</v>
      </c>
      <c r="H52" s="122"/>
      <c r="I52" s="122"/>
      <c r="J52" s="120" t="s">
        <v>127</v>
      </c>
      <c r="K52" s="121">
        <f>(1+7.6*K46)/POWER(2500,K46)</f>
        <v>1</v>
      </c>
      <c r="L52" s="122"/>
      <c r="M52" s="122"/>
    </row>
    <row r="53" spans="2:21" s="1" customFormat="1" ht="15.75" hidden="1" thickBot="1" x14ac:dyDescent="0.3">
      <c r="B53" s="90"/>
      <c r="C53" s="64"/>
      <c r="D53" s="55"/>
      <c r="E53" s="55"/>
      <c r="F53" s="90"/>
      <c r="G53" s="64"/>
      <c r="H53" s="55"/>
      <c r="I53" s="55"/>
      <c r="J53" s="90"/>
      <c r="K53" s="64"/>
      <c r="L53" s="55"/>
      <c r="M53" s="55"/>
    </row>
    <row r="54" spans="2:21" s="1" customFormat="1" ht="15.75" hidden="1" thickBot="1" x14ac:dyDescent="0.3">
      <c r="B54" s="57"/>
      <c r="C54" s="57"/>
      <c r="D54" s="57"/>
      <c r="F54" s="57"/>
      <c r="G54" s="57"/>
      <c r="H54" s="57"/>
      <c r="I54" s="57"/>
      <c r="J54" s="57"/>
      <c r="K54" s="57"/>
      <c r="L54" s="57"/>
      <c r="M54" s="57"/>
    </row>
    <row r="55" spans="2:21" s="1" customFormat="1" ht="15.75" hidden="1" thickBot="1" x14ac:dyDescent="0.3">
      <c r="B55" s="60"/>
      <c r="C55" s="62">
        <f>LOOKUP(Zdrojové_tabulky!G2,Zdrojové_tabulky!G4:G19,Zdrojové_tabulky!C4:C19)</f>
        <v>67.5</v>
      </c>
      <c r="D55" s="63" t="s">
        <v>0</v>
      </c>
      <c r="E55" s="57"/>
      <c r="F55" s="60"/>
      <c r="G55" s="62">
        <f>LOOKUP(Zdrojové_tabulky!H2,Zdrojové_tabulky!H4:H19,Zdrojové_tabulky!C4:C19)</f>
        <v>90</v>
      </c>
      <c r="H55" s="63" t="s">
        <v>0</v>
      </c>
      <c r="I55" s="57"/>
      <c r="J55" s="57"/>
      <c r="K55" s="62">
        <f>LOOKUP(Zdrojové_tabulky!I2,Zdrojové_tabulky!I4:I19,Zdrojové_tabulky!C4:C19)</f>
        <v>67.5</v>
      </c>
      <c r="L55" s="62" t="s">
        <v>0</v>
      </c>
      <c r="M55" s="57"/>
    </row>
    <row r="56" spans="2:21" ht="16.5" thickTop="1" thickBot="1" x14ac:dyDescent="0.3">
      <c r="B56" s="173" t="s">
        <v>82</v>
      </c>
      <c r="C56" s="58"/>
      <c r="D56" s="57"/>
      <c r="E56" s="56"/>
      <c r="F56" s="429" t="s">
        <v>83</v>
      </c>
      <c r="G56" s="58"/>
      <c r="H56" s="57"/>
      <c r="I56" s="54"/>
      <c r="J56" s="173" t="s">
        <v>114</v>
      </c>
      <c r="K56" s="58"/>
      <c r="M56" s="57"/>
      <c r="N56" s="34"/>
      <c r="O56" s="34"/>
      <c r="P56" s="34"/>
      <c r="Q56" s="34"/>
      <c r="T56" s="34"/>
      <c r="U56" s="34"/>
    </row>
    <row r="57" spans="2:21" ht="15.75" thickTop="1" x14ac:dyDescent="0.25">
      <c r="B57" s="174" t="s">
        <v>167</v>
      </c>
      <c r="F57" s="430" t="s">
        <v>167</v>
      </c>
      <c r="J57" s="174" t="s">
        <v>167</v>
      </c>
      <c r="L57" s="57"/>
      <c r="M57" s="54"/>
      <c r="N57" s="34"/>
      <c r="O57" s="34"/>
      <c r="P57" s="34"/>
      <c r="Q57" s="34"/>
      <c r="T57" s="34"/>
      <c r="U57" s="34"/>
    </row>
    <row r="58" spans="2:21" ht="15.75" thickBot="1" x14ac:dyDescent="0.3">
      <c r="B58" s="334"/>
      <c r="C58" s="335"/>
      <c r="D58" s="336"/>
      <c r="E58" s="337"/>
      <c r="F58" s="431"/>
      <c r="G58" s="335"/>
      <c r="H58" s="336"/>
      <c r="I58" s="338"/>
      <c r="J58" s="339"/>
      <c r="K58" s="335"/>
      <c r="L58" s="336"/>
      <c r="M58" s="338"/>
      <c r="N58" s="34"/>
      <c r="O58" s="34"/>
      <c r="P58" s="34"/>
      <c r="Q58" s="34"/>
      <c r="T58" s="34"/>
      <c r="U58" s="34"/>
    </row>
    <row r="59" spans="2:21" ht="15.75" hidden="1" thickBot="1" x14ac:dyDescent="0.3">
      <c r="B59" s="339" t="s">
        <v>1</v>
      </c>
      <c r="C59" s="340"/>
      <c r="D59" s="340"/>
      <c r="E59" s="337"/>
      <c r="F59" s="341" t="s">
        <v>1</v>
      </c>
      <c r="G59" s="340"/>
      <c r="H59" s="340"/>
      <c r="I59" s="338"/>
      <c r="J59" s="342" t="s">
        <v>1</v>
      </c>
      <c r="K59" s="340"/>
      <c r="L59" s="340"/>
      <c r="M59" s="338"/>
      <c r="N59" s="34"/>
      <c r="O59" s="34"/>
      <c r="P59" s="34"/>
      <c r="Q59" s="34"/>
      <c r="R59" s="34"/>
      <c r="S59" s="34"/>
      <c r="T59" s="34"/>
      <c r="U59" s="34"/>
    </row>
    <row r="60" spans="2:21" ht="16.5" hidden="1" thickTop="1" thickBot="1" x14ac:dyDescent="0.3">
      <c r="B60" s="343"/>
      <c r="C60" s="338"/>
      <c r="D60" s="338"/>
      <c r="E60" s="338"/>
      <c r="F60" s="338"/>
      <c r="G60" s="338"/>
      <c r="H60" s="338"/>
      <c r="I60" s="338"/>
      <c r="J60" s="344"/>
      <c r="K60" s="338"/>
      <c r="L60" s="338"/>
      <c r="M60" s="338"/>
      <c r="N60" s="34"/>
      <c r="O60" s="34"/>
      <c r="P60" s="34"/>
      <c r="Q60" s="34"/>
      <c r="R60" s="34"/>
      <c r="S60" s="34"/>
      <c r="T60" s="34"/>
      <c r="U60" s="34"/>
    </row>
    <row r="61" spans="2:21" ht="16.5" thickTop="1" thickBot="1" x14ac:dyDescent="0.3">
      <c r="B61" s="98" t="s">
        <v>75</v>
      </c>
      <c r="C61" s="345" t="s">
        <v>76</v>
      </c>
      <c r="D61" s="345" t="s">
        <v>77</v>
      </c>
      <c r="E61" s="345" t="s">
        <v>78</v>
      </c>
      <c r="F61" s="418" t="s">
        <v>75</v>
      </c>
      <c r="G61" s="428" t="s">
        <v>76</v>
      </c>
      <c r="H61" s="428" t="s">
        <v>77</v>
      </c>
      <c r="I61" s="428" t="s">
        <v>78</v>
      </c>
      <c r="J61" s="98" t="s">
        <v>75</v>
      </c>
      <c r="K61" s="345" t="s">
        <v>76</v>
      </c>
      <c r="L61" s="345" t="s">
        <v>77</v>
      </c>
      <c r="M61" s="345" t="s">
        <v>78</v>
      </c>
      <c r="N61" s="34"/>
      <c r="O61" s="34"/>
      <c r="P61" s="34"/>
      <c r="Q61" s="34"/>
      <c r="R61" s="34"/>
      <c r="S61" s="34"/>
      <c r="T61" s="34"/>
      <c r="U61" s="34"/>
    </row>
    <row r="62" spans="2:21" ht="15.75" thickTop="1" x14ac:dyDescent="0.25">
      <c r="B62" s="95" t="s">
        <v>116</v>
      </c>
      <c r="C62" s="372">
        <v>0</v>
      </c>
      <c r="D62" s="372">
        <v>0</v>
      </c>
      <c r="E62" s="372">
        <v>0</v>
      </c>
      <c r="F62" s="422" t="s">
        <v>116</v>
      </c>
      <c r="G62" s="372">
        <v>0</v>
      </c>
      <c r="H62" s="372">
        <v>0</v>
      </c>
      <c r="I62" s="372">
        <v>0</v>
      </c>
      <c r="J62" s="95" t="s">
        <v>116</v>
      </c>
      <c r="K62" s="372">
        <v>0</v>
      </c>
      <c r="L62" s="372">
        <v>0</v>
      </c>
      <c r="M62" s="379">
        <v>0</v>
      </c>
      <c r="N62" s="34"/>
      <c r="O62" s="34"/>
      <c r="P62" s="34"/>
      <c r="Q62" s="34"/>
      <c r="R62" s="34"/>
      <c r="S62" s="34"/>
      <c r="T62" s="34"/>
      <c r="U62" s="34"/>
    </row>
    <row r="63" spans="2:21" x14ac:dyDescent="0.25">
      <c r="B63" s="96" t="s">
        <v>117</v>
      </c>
      <c r="C63" s="375">
        <v>0</v>
      </c>
      <c r="D63" s="375">
        <v>0</v>
      </c>
      <c r="E63" s="375">
        <v>0</v>
      </c>
      <c r="F63" s="423" t="s">
        <v>117</v>
      </c>
      <c r="G63" s="375">
        <v>0</v>
      </c>
      <c r="H63" s="375">
        <v>0</v>
      </c>
      <c r="I63" s="375">
        <v>0</v>
      </c>
      <c r="J63" s="96" t="s">
        <v>117</v>
      </c>
      <c r="K63" s="375">
        <v>0</v>
      </c>
      <c r="L63" s="375">
        <v>0</v>
      </c>
      <c r="M63" s="380">
        <v>0</v>
      </c>
      <c r="N63" s="34"/>
      <c r="O63" s="34"/>
      <c r="P63" s="34"/>
      <c r="Q63" s="34"/>
      <c r="R63" s="34"/>
      <c r="S63" s="34"/>
      <c r="T63" s="34"/>
      <c r="U63" s="34"/>
    </row>
    <row r="64" spans="2:21" x14ac:dyDescent="0.25">
      <c r="B64" s="96" t="s">
        <v>87</v>
      </c>
      <c r="C64" s="375">
        <v>0</v>
      </c>
      <c r="D64" s="375">
        <v>0</v>
      </c>
      <c r="E64" s="375">
        <v>0</v>
      </c>
      <c r="F64" s="423" t="s">
        <v>87</v>
      </c>
      <c r="G64" s="375">
        <v>0</v>
      </c>
      <c r="H64" s="375">
        <v>0</v>
      </c>
      <c r="I64" s="375">
        <v>0</v>
      </c>
      <c r="J64" s="96" t="s">
        <v>87</v>
      </c>
      <c r="K64" s="375">
        <v>0</v>
      </c>
      <c r="L64" s="375">
        <v>0</v>
      </c>
      <c r="M64" s="380">
        <v>0</v>
      </c>
      <c r="N64" s="34"/>
      <c r="O64" s="34"/>
      <c r="P64" s="34"/>
      <c r="Q64" s="34"/>
      <c r="R64" s="34"/>
      <c r="S64" s="34"/>
      <c r="T64" s="34"/>
      <c r="U64" s="34"/>
    </row>
    <row r="65" spans="2:21" x14ac:dyDescent="0.25">
      <c r="B65" s="96" t="s">
        <v>88</v>
      </c>
      <c r="C65" s="375">
        <v>0</v>
      </c>
      <c r="D65" s="375">
        <v>0</v>
      </c>
      <c r="E65" s="375">
        <v>0</v>
      </c>
      <c r="F65" s="423" t="s">
        <v>88</v>
      </c>
      <c r="G65" s="375">
        <v>0</v>
      </c>
      <c r="H65" s="375">
        <v>0</v>
      </c>
      <c r="I65" s="375">
        <v>0</v>
      </c>
      <c r="J65" s="96" t="s">
        <v>88</v>
      </c>
      <c r="K65" s="375">
        <v>0</v>
      </c>
      <c r="L65" s="375">
        <v>0</v>
      </c>
      <c r="M65" s="380">
        <v>0</v>
      </c>
      <c r="N65" s="34"/>
      <c r="O65" s="34"/>
      <c r="P65" s="34"/>
      <c r="Q65" s="34"/>
      <c r="R65" s="34"/>
      <c r="S65" s="34"/>
      <c r="T65" s="34"/>
      <c r="U65" s="34"/>
    </row>
    <row r="66" spans="2:21" ht="15" customHeight="1" x14ac:dyDescent="0.25">
      <c r="B66" s="96" t="s">
        <v>103</v>
      </c>
      <c r="C66" s="375">
        <v>0</v>
      </c>
      <c r="D66" s="375">
        <v>0</v>
      </c>
      <c r="E66" s="375">
        <v>0</v>
      </c>
      <c r="F66" s="423" t="s">
        <v>103</v>
      </c>
      <c r="G66" s="375">
        <v>0</v>
      </c>
      <c r="H66" s="375">
        <v>0</v>
      </c>
      <c r="I66" s="375">
        <v>0</v>
      </c>
      <c r="J66" s="96" t="s">
        <v>103</v>
      </c>
      <c r="K66" s="375">
        <v>0</v>
      </c>
      <c r="L66" s="375">
        <v>0</v>
      </c>
      <c r="M66" s="380">
        <v>0</v>
      </c>
      <c r="N66" s="34"/>
      <c r="O66" s="34"/>
      <c r="P66" s="34"/>
      <c r="Q66" s="34"/>
      <c r="R66" s="34"/>
      <c r="S66" s="34"/>
      <c r="T66" s="34"/>
      <c r="U66" s="34"/>
    </row>
    <row r="67" spans="2:21" ht="15" customHeight="1" x14ac:dyDescent="0.25">
      <c r="B67" s="96" t="s">
        <v>106</v>
      </c>
      <c r="C67" s="375">
        <v>0</v>
      </c>
      <c r="D67" s="375">
        <v>0</v>
      </c>
      <c r="E67" s="375">
        <v>0</v>
      </c>
      <c r="F67" s="423" t="s">
        <v>106</v>
      </c>
      <c r="G67" s="375">
        <v>0</v>
      </c>
      <c r="H67" s="375">
        <v>0</v>
      </c>
      <c r="I67" s="375">
        <v>0</v>
      </c>
      <c r="J67" s="96" t="s">
        <v>106</v>
      </c>
      <c r="K67" s="375">
        <v>0</v>
      </c>
      <c r="L67" s="375">
        <v>0</v>
      </c>
      <c r="M67" s="380">
        <v>0</v>
      </c>
      <c r="N67" s="34"/>
      <c r="O67" s="34"/>
      <c r="P67" s="34"/>
      <c r="Q67" s="34"/>
      <c r="R67" s="34"/>
      <c r="S67" s="34"/>
      <c r="T67" s="34"/>
      <c r="U67" s="34"/>
    </row>
    <row r="68" spans="2:21" x14ac:dyDescent="0.25">
      <c r="B68" s="96" t="s">
        <v>108</v>
      </c>
      <c r="C68" s="375">
        <v>0</v>
      </c>
      <c r="D68" s="375">
        <v>0</v>
      </c>
      <c r="E68" s="375">
        <v>0</v>
      </c>
      <c r="F68" s="423" t="s">
        <v>108</v>
      </c>
      <c r="G68" s="375">
        <v>0</v>
      </c>
      <c r="H68" s="375">
        <v>0</v>
      </c>
      <c r="I68" s="375">
        <v>0</v>
      </c>
      <c r="J68" s="96" t="s">
        <v>108</v>
      </c>
      <c r="K68" s="375">
        <v>0</v>
      </c>
      <c r="L68" s="375">
        <v>0</v>
      </c>
      <c r="M68" s="380">
        <v>0</v>
      </c>
      <c r="N68" s="34"/>
      <c r="O68" s="34"/>
      <c r="P68" s="34"/>
      <c r="Q68" s="34"/>
      <c r="R68" s="34"/>
      <c r="S68" s="34"/>
      <c r="T68" s="34"/>
      <c r="U68" s="34"/>
    </row>
    <row r="69" spans="2:21" x14ac:dyDescent="0.25">
      <c r="B69" s="96" t="s">
        <v>84</v>
      </c>
      <c r="C69" s="375">
        <v>90</v>
      </c>
      <c r="D69" s="375">
        <v>90</v>
      </c>
      <c r="E69" s="375">
        <v>90</v>
      </c>
      <c r="F69" s="423" t="s">
        <v>84</v>
      </c>
      <c r="G69" s="375">
        <v>90</v>
      </c>
      <c r="H69" s="375">
        <v>90</v>
      </c>
      <c r="I69" s="375">
        <v>90</v>
      </c>
      <c r="J69" s="96" t="s">
        <v>84</v>
      </c>
      <c r="K69" s="375">
        <v>90</v>
      </c>
      <c r="L69" s="375">
        <v>90</v>
      </c>
      <c r="M69" s="380">
        <v>90</v>
      </c>
      <c r="N69" s="34"/>
      <c r="O69" s="34"/>
      <c r="P69" s="34"/>
      <c r="Q69" s="34"/>
      <c r="R69" s="34"/>
      <c r="S69" s="34"/>
      <c r="T69" s="34"/>
      <c r="U69" s="34"/>
    </row>
    <row r="70" spans="2:21" x14ac:dyDescent="0.25">
      <c r="B70" s="96" t="s">
        <v>89</v>
      </c>
      <c r="C70" s="375">
        <v>1</v>
      </c>
      <c r="D70" s="375">
        <v>1</v>
      </c>
      <c r="E70" s="375">
        <v>1</v>
      </c>
      <c r="F70" s="423" t="s">
        <v>89</v>
      </c>
      <c r="G70" s="375">
        <v>0</v>
      </c>
      <c r="H70" s="375">
        <v>0</v>
      </c>
      <c r="I70" s="375">
        <v>0</v>
      </c>
      <c r="J70" s="96" t="s">
        <v>89</v>
      </c>
      <c r="K70" s="375">
        <v>0</v>
      </c>
      <c r="L70" s="375">
        <v>0</v>
      </c>
      <c r="M70" s="380">
        <v>0</v>
      </c>
      <c r="N70" s="34"/>
      <c r="O70" s="34"/>
      <c r="P70" s="34"/>
      <c r="Q70" s="34"/>
      <c r="R70" s="34"/>
      <c r="S70" s="34"/>
      <c r="T70" s="34"/>
      <c r="U70" s="34"/>
    </row>
    <row r="71" spans="2:21" x14ac:dyDescent="0.25">
      <c r="B71" s="96" t="s">
        <v>125</v>
      </c>
      <c r="C71" s="375">
        <v>1.2</v>
      </c>
      <c r="D71" s="375">
        <v>1.2</v>
      </c>
      <c r="E71" s="375">
        <v>1.2</v>
      </c>
      <c r="F71" s="423" t="s">
        <v>125</v>
      </c>
      <c r="G71" s="375">
        <v>1.2</v>
      </c>
      <c r="H71" s="375">
        <v>1.2</v>
      </c>
      <c r="I71" s="375">
        <v>1.2</v>
      </c>
      <c r="J71" s="96" t="s">
        <v>125</v>
      </c>
      <c r="K71" s="381">
        <v>1.2</v>
      </c>
      <c r="L71" s="375">
        <v>1.2</v>
      </c>
      <c r="M71" s="382">
        <v>1.2</v>
      </c>
      <c r="N71" s="34"/>
      <c r="O71" s="34"/>
      <c r="P71" s="34"/>
      <c r="Q71" s="34"/>
      <c r="R71" s="34"/>
      <c r="S71" s="34"/>
      <c r="T71" s="34"/>
      <c r="U71" s="34"/>
    </row>
    <row r="72" spans="2:21" hidden="1" x14ac:dyDescent="0.25">
      <c r="B72" s="96" t="s">
        <v>85</v>
      </c>
      <c r="C72" s="378">
        <f>IF(C62-2*C66&lt;0,0,C62-2*C66)</f>
        <v>0</v>
      </c>
      <c r="D72" s="378">
        <f>IF(D62-2*D66&lt;0,0,D62-2*D66)</f>
        <v>0</v>
      </c>
      <c r="E72" s="378">
        <f>IF(E62-2*E66&lt;0,0,E62-2*E66)</f>
        <v>0</v>
      </c>
      <c r="F72" s="423" t="s">
        <v>85</v>
      </c>
      <c r="G72" s="378">
        <f>IF(G62-2*G66&lt;0,0,G62-2*G66)</f>
        <v>0</v>
      </c>
      <c r="H72" s="378">
        <f>IF(H62-2*H66&lt;0,0,H62-2*H66)</f>
        <v>0</v>
      </c>
      <c r="I72" s="378">
        <f>IF(I62-2*I66&lt;0,0,I62-2*I66)</f>
        <v>0</v>
      </c>
      <c r="J72" s="96" t="s">
        <v>85</v>
      </c>
      <c r="K72" s="378">
        <f>IF(K62-2*K66&lt;0,0,K62-2*K66)</f>
        <v>0</v>
      </c>
      <c r="L72" s="378">
        <f>IF(L62-2*L66&lt;0,0,L62-2*L66)</f>
        <v>0</v>
      </c>
      <c r="M72" s="384">
        <f>IF(M62-2*M66&lt;0,0,M62-2*M66)</f>
        <v>0</v>
      </c>
      <c r="N72" s="34"/>
      <c r="O72" s="34"/>
      <c r="P72" s="34"/>
      <c r="Q72" s="34"/>
      <c r="R72" s="34"/>
      <c r="S72" s="34"/>
      <c r="T72" s="34"/>
      <c r="U72" s="34"/>
    </row>
    <row r="73" spans="2:21" hidden="1" x14ac:dyDescent="0.25">
      <c r="B73" s="96" t="s">
        <v>86</v>
      </c>
      <c r="C73" s="378">
        <f>IF(C63-2*C66&lt;0,0,C63-2*C66)</f>
        <v>0</v>
      </c>
      <c r="D73" s="378">
        <f t="shared" ref="D73:H73" si="0">IF(D63-2*D66&lt;0,0,D63-2*D66)</f>
        <v>0</v>
      </c>
      <c r="E73" s="378">
        <f t="shared" si="0"/>
        <v>0</v>
      </c>
      <c r="F73" s="423" t="s">
        <v>86</v>
      </c>
      <c r="G73" s="378">
        <f t="shared" si="0"/>
        <v>0</v>
      </c>
      <c r="H73" s="378">
        <f t="shared" si="0"/>
        <v>0</v>
      </c>
      <c r="I73" s="378">
        <f>IF(I63-2*I66&lt;0,0,I63-2*I66)</f>
        <v>0</v>
      </c>
      <c r="J73" s="96" t="s">
        <v>86</v>
      </c>
      <c r="K73" s="378">
        <f>IF(K63-2*K66&lt;0,0,K63-2*K66)</f>
        <v>0</v>
      </c>
      <c r="L73" s="378">
        <f>IF(L63-2*L66&lt;0,0,L63-2*L66)</f>
        <v>0</v>
      </c>
      <c r="M73" s="384">
        <f>IF(M63-2*M66&lt;0,0,M63-2*M66)</f>
        <v>0</v>
      </c>
      <c r="N73" s="34"/>
      <c r="O73" s="34"/>
      <c r="P73" s="34"/>
      <c r="Q73" s="34"/>
      <c r="R73" s="34"/>
      <c r="S73" s="34"/>
      <c r="T73" s="34"/>
      <c r="U73" s="34"/>
    </row>
    <row r="74" spans="2:21" x14ac:dyDescent="0.25">
      <c r="B74" s="96" t="s">
        <v>131</v>
      </c>
      <c r="C74" s="529">
        <f>LOOKUP(Zdrojové_tabulky!X3,Zdrojové_tabulky!X5:X33,Zdrojové_tabulky!Q5:Q33)</f>
        <v>1</v>
      </c>
      <c r="D74" s="530"/>
      <c r="E74" s="531"/>
      <c r="F74" s="423" t="s">
        <v>131</v>
      </c>
      <c r="G74" s="529">
        <f>LOOKUP(Zdrojové_tabulky!Z3,Zdrojové_tabulky!Z5:Z33,Zdrojové_tabulky!Q5:Q33)</f>
        <v>1</v>
      </c>
      <c r="H74" s="530"/>
      <c r="I74" s="531"/>
      <c r="J74" s="96" t="s">
        <v>131</v>
      </c>
      <c r="K74" s="551">
        <f>LOOKUP(Zdrojové_tabulky!AB3,Zdrojové_tabulky!AB5:AB33,Zdrojové_tabulky!Q5:Q33)</f>
        <v>1</v>
      </c>
      <c r="L74" s="530"/>
      <c r="M74" s="531"/>
      <c r="N74" s="34"/>
      <c r="O74" s="34"/>
      <c r="P74" s="34"/>
      <c r="Q74" s="34"/>
      <c r="R74" s="34"/>
      <c r="S74" s="34"/>
      <c r="T74" s="34"/>
      <c r="U74" s="34"/>
    </row>
    <row r="75" spans="2:21" ht="15.75" thickBot="1" x14ac:dyDescent="0.3">
      <c r="B75" s="97" t="s">
        <v>132</v>
      </c>
      <c r="C75" s="554">
        <f>LOOKUP(Zdrojové_tabulky!Y3,Zdrojové_tabulky!Y5:Y33,Zdrojové_tabulky!Q5:Q33)</f>
        <v>1</v>
      </c>
      <c r="D75" s="549"/>
      <c r="E75" s="550"/>
      <c r="F75" s="423" t="s">
        <v>132</v>
      </c>
      <c r="G75" s="554">
        <f>LOOKUP(Zdrojové_tabulky!AA3,Zdrojové_tabulky!AA5:AA33,Zdrojové_tabulky!Q5:Q33)</f>
        <v>1</v>
      </c>
      <c r="H75" s="549"/>
      <c r="I75" s="550"/>
      <c r="J75" s="97" t="s">
        <v>132</v>
      </c>
      <c r="K75" s="548">
        <f>LOOKUP(Zdrojové_tabulky!AC3,Zdrojové_tabulky!AC5:AC33,Zdrojové_tabulky!Q5:Q33)</f>
        <v>1</v>
      </c>
      <c r="L75" s="549"/>
      <c r="M75" s="550"/>
      <c r="N75" s="34"/>
      <c r="O75" s="34"/>
      <c r="P75" s="34"/>
      <c r="Q75" s="34"/>
      <c r="R75" s="34"/>
      <c r="S75" s="34"/>
      <c r="T75" s="34"/>
      <c r="U75" s="34"/>
    </row>
    <row r="76" spans="2:21" ht="16.5" thickTop="1" thickBot="1" x14ac:dyDescent="0.3">
      <c r="B76" s="517" t="s">
        <v>289</v>
      </c>
      <c r="C76" s="518"/>
      <c r="D76" s="518"/>
      <c r="E76" s="519"/>
      <c r="F76" s="520" t="s">
        <v>290</v>
      </c>
      <c r="G76" s="521"/>
      <c r="H76" s="521"/>
      <c r="I76" s="522"/>
      <c r="J76" s="517" t="s">
        <v>291</v>
      </c>
      <c r="K76" s="518"/>
      <c r="L76" s="518"/>
      <c r="M76" s="519"/>
      <c r="N76" s="34"/>
      <c r="O76" s="34"/>
      <c r="P76" s="34"/>
      <c r="Q76" s="34"/>
      <c r="R76" s="34"/>
      <c r="S76" s="34"/>
      <c r="T76" s="34"/>
      <c r="U76" s="34"/>
    </row>
    <row r="77" spans="2:21" ht="15.75" thickTop="1" x14ac:dyDescent="0.25">
      <c r="B77" s="99" t="s">
        <v>123</v>
      </c>
      <c r="C77" s="526">
        <v>0</v>
      </c>
      <c r="D77" s="527"/>
      <c r="E77" s="528"/>
      <c r="F77" s="424" t="s">
        <v>123</v>
      </c>
      <c r="G77" s="526">
        <v>0</v>
      </c>
      <c r="H77" s="527"/>
      <c r="I77" s="528"/>
      <c r="J77" s="99" t="s">
        <v>123</v>
      </c>
      <c r="K77" s="527">
        <v>0</v>
      </c>
      <c r="L77" s="527"/>
      <c r="M77" s="528"/>
      <c r="N77" s="34"/>
      <c r="O77" s="34"/>
      <c r="P77" s="34"/>
      <c r="Q77" s="34"/>
      <c r="R77" s="34"/>
      <c r="S77" s="34"/>
      <c r="T77" s="34"/>
      <c r="U77" s="34"/>
    </row>
    <row r="78" spans="2:21" hidden="1" x14ac:dyDescent="0.25">
      <c r="B78" s="100" t="s">
        <v>124</v>
      </c>
      <c r="C78" s="514">
        <f>IF(C77-(C62*C63)-(D62*D63)-(E62*E63)&lt;0,0,C77-(C62*C63)-(D62*D63)-(E62*E63))</f>
        <v>0</v>
      </c>
      <c r="D78" s="515"/>
      <c r="E78" s="516"/>
      <c r="F78" s="425" t="s">
        <v>124</v>
      </c>
      <c r="G78" s="514">
        <f>IF(G77-(G62*G63)-(H62*H63)-(I62*I63)&lt;0,0,G77-(G62*G63)-(H62*H63)-(I62*I63))</f>
        <v>0</v>
      </c>
      <c r="H78" s="515"/>
      <c r="I78" s="516"/>
      <c r="J78" s="100" t="s">
        <v>124</v>
      </c>
      <c r="K78" s="515">
        <f>IF(K77-(K62*K63)-(L62*L63)-(M62*M63)&lt;0,0,K77-(K62*K63)-(L62*L63)-(M62*M63))</f>
        <v>0</v>
      </c>
      <c r="L78" s="515"/>
      <c r="M78" s="516"/>
      <c r="N78" s="34"/>
      <c r="O78" s="34"/>
      <c r="P78" s="34"/>
      <c r="Q78" s="34"/>
      <c r="R78" s="34"/>
      <c r="S78" s="34"/>
      <c r="T78" s="34"/>
      <c r="U78" s="34"/>
    </row>
    <row r="79" spans="2:21" x14ac:dyDescent="0.25">
      <c r="B79" s="100" t="s">
        <v>134</v>
      </c>
      <c r="C79" s="514">
        <v>0</v>
      </c>
      <c r="D79" s="515"/>
      <c r="E79" s="516"/>
      <c r="F79" s="425" t="s">
        <v>135</v>
      </c>
      <c r="G79" s="514">
        <v>0</v>
      </c>
      <c r="H79" s="515"/>
      <c r="I79" s="516"/>
      <c r="J79" s="100" t="s">
        <v>134</v>
      </c>
      <c r="K79" s="515">
        <v>0</v>
      </c>
      <c r="L79" s="515"/>
      <c r="M79" s="516"/>
      <c r="N79" s="34"/>
      <c r="O79" s="34"/>
      <c r="P79" s="34"/>
      <c r="Q79" s="34"/>
      <c r="R79" s="34"/>
      <c r="S79" s="34"/>
      <c r="T79" s="34"/>
      <c r="U79" s="34"/>
    </row>
    <row r="80" spans="2:21" x14ac:dyDescent="0.25">
      <c r="B80" s="102" t="s">
        <v>122</v>
      </c>
      <c r="C80" s="533">
        <v>0</v>
      </c>
      <c r="D80" s="534"/>
      <c r="E80" s="535"/>
      <c r="F80" s="426" t="s">
        <v>122</v>
      </c>
      <c r="G80" s="533">
        <v>0</v>
      </c>
      <c r="H80" s="534"/>
      <c r="I80" s="535"/>
      <c r="J80" s="102" t="s">
        <v>122</v>
      </c>
      <c r="K80" s="534">
        <v>0</v>
      </c>
      <c r="L80" s="534"/>
      <c r="M80" s="535"/>
      <c r="N80" s="34"/>
      <c r="O80" s="34"/>
      <c r="P80" s="34"/>
      <c r="Q80" s="34"/>
      <c r="R80" s="34"/>
      <c r="S80" s="34"/>
      <c r="T80" s="34"/>
      <c r="U80" s="34"/>
    </row>
    <row r="81" spans="2:21" ht="15.75" thickBot="1" x14ac:dyDescent="0.3">
      <c r="B81" s="101" t="s">
        <v>139</v>
      </c>
      <c r="C81" s="525">
        <f>LOOKUP(Zdrojové_tabulky!F68,Zdrojové_tabulky!C70:C82,Zdrojové_tabulky!B70:B82)</f>
        <v>1</v>
      </c>
      <c r="D81" s="525"/>
      <c r="E81" s="525"/>
      <c r="F81" s="427" t="s">
        <v>139</v>
      </c>
      <c r="G81" s="525">
        <f>LOOKUP(Zdrojové_tabulky!G68,Zdrojové_tabulky!C70:C82,Zdrojové_tabulky!B70:B82)</f>
        <v>0.6</v>
      </c>
      <c r="H81" s="525"/>
      <c r="I81" s="525"/>
      <c r="J81" s="101" t="s">
        <v>139</v>
      </c>
      <c r="K81" s="525">
        <f>LOOKUP(Zdrojové_tabulky!H68,Zdrojové_tabulky!C70:C82,Zdrojové_tabulky!B70:B82)</f>
        <v>0.7</v>
      </c>
      <c r="L81" s="525"/>
      <c r="M81" s="525"/>
      <c r="N81" s="34"/>
      <c r="O81" s="34"/>
      <c r="P81" s="34"/>
      <c r="Q81" s="34"/>
      <c r="R81" s="34"/>
      <c r="S81" s="34"/>
      <c r="T81" s="34"/>
      <c r="U81" s="34"/>
    </row>
    <row r="82" spans="2:21" ht="16.5" thickTop="1" thickBot="1" x14ac:dyDescent="0.3">
      <c r="N82" s="34"/>
      <c r="O82" s="34"/>
      <c r="P82" s="34"/>
      <c r="Q82" s="34"/>
      <c r="R82" s="34"/>
      <c r="S82" s="34"/>
      <c r="T82" s="34"/>
      <c r="U82" s="34"/>
    </row>
    <row r="83" spans="2:21" hidden="1" x14ac:dyDescent="0.25">
      <c r="B83" s="2"/>
      <c r="D83" s="119" t="s">
        <v>170</v>
      </c>
      <c r="E83" s="119" t="s">
        <v>171</v>
      </c>
      <c r="F83" s="2"/>
      <c r="H83" s="119" t="s">
        <v>170</v>
      </c>
      <c r="I83" s="119" t="s">
        <v>171</v>
      </c>
      <c r="J83" s="2"/>
      <c r="L83" s="119" t="s">
        <v>170</v>
      </c>
      <c r="M83" s="119" t="s">
        <v>171</v>
      </c>
      <c r="N83" s="34"/>
      <c r="O83" s="34"/>
      <c r="P83" s="34"/>
      <c r="Q83" s="34"/>
      <c r="R83" s="34"/>
      <c r="S83" s="34"/>
      <c r="T83" s="34"/>
      <c r="U83" s="34"/>
    </row>
    <row r="84" spans="2:21" hidden="1" x14ac:dyDescent="0.25">
      <c r="B84" s="120" t="s">
        <v>126</v>
      </c>
      <c r="C84" s="121">
        <f>32*C80-0.5</f>
        <v>-0.5</v>
      </c>
      <c r="D84" s="122">
        <f>CEILING(C84,1)</f>
        <v>0</v>
      </c>
      <c r="E84" s="122">
        <f>IF(C80&lt;=0.08,1,IF(AND(C80&gt;0.08,C80&lt;=0.45),2,3))</f>
        <v>1</v>
      </c>
      <c r="F84" s="120" t="s">
        <v>126</v>
      </c>
      <c r="G84" s="121">
        <f>32*G80-0.5</f>
        <v>-0.5</v>
      </c>
      <c r="H84" s="122">
        <f>CEILING(G84,1)</f>
        <v>0</v>
      </c>
      <c r="I84" s="122">
        <f>IF(G80&lt;=0.08,1,IF(AND(G80&gt;0.08,G80&lt;=0.45),2,3))</f>
        <v>1</v>
      </c>
      <c r="J84" s="120" t="s">
        <v>126</v>
      </c>
      <c r="K84" s="121">
        <f>32*K80-0.5</f>
        <v>-0.5</v>
      </c>
      <c r="L84" s="122">
        <f>CEILING(K84,1)</f>
        <v>0</v>
      </c>
      <c r="M84" s="122">
        <f>IF(K80&lt;=0.08,1,IF(AND(K80&gt;0.08,K80&lt;=0.45),2,3))</f>
        <v>1</v>
      </c>
      <c r="N84" s="34"/>
      <c r="O84" s="34"/>
      <c r="P84" s="34"/>
      <c r="Q84" s="34"/>
      <c r="R84" s="34"/>
      <c r="S84" s="34"/>
      <c r="T84" s="34"/>
      <c r="U84" s="34"/>
    </row>
    <row r="85" spans="2:21" ht="14.25" hidden="1" customHeight="1" x14ac:dyDescent="0.25">
      <c r="B85" s="120" t="s">
        <v>127</v>
      </c>
      <c r="C85" s="121">
        <f>(1+7.6*C80)/POWER(2500,C80)</f>
        <v>1</v>
      </c>
      <c r="D85" s="122"/>
      <c r="E85" s="2"/>
      <c r="F85" s="120" t="s">
        <v>127</v>
      </c>
      <c r="G85" s="121">
        <f>(1+7.6*G80)/POWER(2500,G80)</f>
        <v>1</v>
      </c>
      <c r="H85" s="122"/>
      <c r="I85" s="2"/>
      <c r="J85" s="120" t="s">
        <v>127</v>
      </c>
      <c r="K85" s="121">
        <f>(1+7.6*K80)/POWER(2500,K80)</f>
        <v>1</v>
      </c>
      <c r="L85" s="122"/>
      <c r="N85" s="34"/>
      <c r="O85" s="34"/>
      <c r="P85" s="34"/>
      <c r="Q85" s="34"/>
      <c r="R85" s="34"/>
      <c r="S85" s="34"/>
      <c r="T85" s="34"/>
      <c r="U85" s="34"/>
    </row>
    <row r="86" spans="2:21" ht="14.25" hidden="1" customHeight="1" x14ac:dyDescent="0.25">
      <c r="B86" s="166"/>
      <c r="C86" s="167"/>
      <c r="D86" s="167"/>
      <c r="E86" s="165"/>
      <c r="F86" s="166"/>
      <c r="G86" s="167"/>
      <c r="H86" s="167"/>
      <c r="I86" s="165"/>
      <c r="J86" s="166"/>
      <c r="K86" s="167"/>
      <c r="L86" s="167"/>
      <c r="M86" s="165"/>
      <c r="N86" s="34"/>
      <c r="O86" s="34"/>
      <c r="P86" s="34"/>
      <c r="Q86" s="34"/>
      <c r="R86" s="34"/>
      <c r="S86" s="34"/>
      <c r="T86" s="34"/>
      <c r="U86" s="34"/>
    </row>
    <row r="87" spans="2:21" ht="14.25" customHeight="1" thickTop="1" x14ac:dyDescent="0.25">
      <c r="B87" s="502" t="s">
        <v>209</v>
      </c>
      <c r="C87" s="503"/>
      <c r="D87" s="503"/>
      <c r="E87" s="503"/>
      <c r="F87" s="503"/>
      <c r="G87" s="503"/>
      <c r="H87" s="503"/>
      <c r="I87" s="503"/>
      <c r="J87" s="503"/>
      <c r="K87" s="503"/>
      <c r="L87" s="503"/>
      <c r="M87" s="504"/>
      <c r="N87" s="34"/>
      <c r="O87" s="34"/>
      <c r="P87" s="34"/>
      <c r="Q87" s="34"/>
      <c r="R87" s="34"/>
      <c r="S87" s="34"/>
      <c r="T87" s="34"/>
      <c r="U87" s="34"/>
    </row>
    <row r="88" spans="2:21" ht="14.25" customHeight="1" thickBot="1" x14ac:dyDescent="0.3">
      <c r="B88" s="505"/>
      <c r="C88" s="506"/>
      <c r="D88" s="506"/>
      <c r="E88" s="506"/>
      <c r="F88" s="506"/>
      <c r="G88" s="506"/>
      <c r="H88" s="506"/>
      <c r="I88" s="506"/>
      <c r="J88" s="506"/>
      <c r="K88" s="506"/>
      <c r="L88" s="506"/>
      <c r="M88" s="507"/>
      <c r="N88" s="34"/>
      <c r="O88" s="34"/>
      <c r="P88" s="34"/>
      <c r="Q88" s="34"/>
      <c r="R88" s="34"/>
      <c r="S88" s="34"/>
      <c r="T88" s="34"/>
      <c r="U88" s="34"/>
    </row>
    <row r="89" spans="2:21" s="1" customFormat="1" ht="15.75" thickTop="1" x14ac:dyDescent="0.25">
      <c r="B89" s="169"/>
      <c r="C89" s="169"/>
      <c r="D89" s="169"/>
      <c r="E89" s="169"/>
      <c r="F89" s="169"/>
      <c r="G89" s="169"/>
      <c r="H89" s="169"/>
      <c r="I89" s="169"/>
      <c r="J89" s="169"/>
      <c r="K89" s="169"/>
      <c r="L89" s="169"/>
      <c r="M89" s="169"/>
      <c r="N89" s="34"/>
      <c r="O89" s="34"/>
      <c r="P89" s="34"/>
      <c r="Q89" s="34"/>
      <c r="R89" s="34"/>
      <c r="S89" s="34"/>
      <c r="T89" s="34"/>
      <c r="U89" s="34"/>
    </row>
    <row r="90" spans="2:21" s="1" customFormat="1" ht="21" customHeight="1" x14ac:dyDescent="0.25">
      <c r="B90" s="513" t="s">
        <v>210</v>
      </c>
      <c r="C90" s="513"/>
      <c r="D90" s="513"/>
      <c r="E90" s="513"/>
      <c r="F90" s="513"/>
      <c r="G90" s="513"/>
      <c r="H90" s="513"/>
      <c r="I90" s="513"/>
      <c r="J90" s="513"/>
      <c r="K90" s="513"/>
      <c r="L90" s="513"/>
      <c r="M90" s="513"/>
      <c r="N90" s="34"/>
      <c r="O90" s="34"/>
      <c r="P90" s="34"/>
      <c r="Q90" s="34"/>
      <c r="R90" s="34"/>
      <c r="S90" s="34"/>
      <c r="T90" s="34"/>
      <c r="U90" s="34"/>
    </row>
    <row r="91" spans="2:21" s="1" customFormat="1" ht="14.25" customHeight="1" thickBot="1" x14ac:dyDescent="0.3">
      <c r="B91" s="168"/>
      <c r="C91" s="168"/>
      <c r="D91" s="168"/>
      <c r="E91" s="168"/>
      <c r="F91" s="168"/>
      <c r="G91" s="168"/>
      <c r="H91" s="168"/>
      <c r="I91" s="168"/>
      <c r="J91" s="168"/>
      <c r="K91" s="168"/>
      <c r="L91" s="168"/>
      <c r="M91" s="168"/>
      <c r="N91" s="34"/>
      <c r="O91" s="34"/>
      <c r="P91" s="34"/>
      <c r="Q91" s="34"/>
      <c r="R91" s="34"/>
      <c r="S91" s="34"/>
      <c r="T91" s="34"/>
      <c r="U91" s="34"/>
    </row>
    <row r="92" spans="2:21" ht="14.25" customHeight="1" thickTop="1" thickBot="1" x14ac:dyDescent="0.3">
      <c r="B92" s="390" t="s">
        <v>225</v>
      </c>
      <c r="C92" s="172"/>
      <c r="D92" s="167"/>
      <c r="E92" s="165"/>
      <c r="F92" s="390" t="s">
        <v>226</v>
      </c>
      <c r="G92" s="172"/>
      <c r="H92" s="167"/>
      <c r="I92" s="165"/>
      <c r="J92" s="390" t="s">
        <v>227</v>
      </c>
      <c r="K92" s="172"/>
      <c r="L92" s="167"/>
      <c r="M92" s="165"/>
      <c r="N92" s="34"/>
      <c r="O92" s="34"/>
      <c r="P92" s="34"/>
      <c r="Q92" s="34"/>
      <c r="R92" s="34"/>
      <c r="S92" s="34"/>
      <c r="T92" s="34"/>
      <c r="U92" s="34"/>
    </row>
    <row r="93" spans="2:21" ht="14.25" customHeight="1" thickTop="1" x14ac:dyDescent="0.25">
      <c r="B93" s="391" t="s">
        <v>203</v>
      </c>
      <c r="C93" s="386">
        <v>0</v>
      </c>
      <c r="D93" s="164"/>
      <c r="E93" s="164"/>
      <c r="F93" s="391" t="s">
        <v>203</v>
      </c>
      <c r="G93" s="386">
        <v>0</v>
      </c>
      <c r="H93" s="164"/>
      <c r="I93" s="164"/>
      <c r="J93" s="391" t="s">
        <v>203</v>
      </c>
      <c r="K93" s="386">
        <v>0</v>
      </c>
      <c r="L93" s="164"/>
      <c r="M93" s="164"/>
      <c r="N93" s="34"/>
      <c r="O93" s="34"/>
      <c r="P93" s="34"/>
      <c r="Q93" s="34"/>
      <c r="R93" s="34"/>
      <c r="S93" s="34"/>
      <c r="T93" s="34"/>
      <c r="U93" s="34"/>
    </row>
    <row r="94" spans="2:21" ht="14.25" customHeight="1" x14ac:dyDescent="0.25">
      <c r="B94" s="391" t="s">
        <v>207</v>
      </c>
      <c r="C94" s="387">
        <v>62</v>
      </c>
      <c r="D94" s="164"/>
      <c r="E94" s="164"/>
      <c r="F94" s="391" t="s">
        <v>207</v>
      </c>
      <c r="G94" s="387">
        <v>62</v>
      </c>
      <c r="H94" s="164"/>
      <c r="I94" s="164"/>
      <c r="J94" s="391" t="s">
        <v>207</v>
      </c>
      <c r="K94" s="387">
        <v>62</v>
      </c>
      <c r="L94" s="164"/>
      <c r="M94" s="164"/>
      <c r="N94" s="34"/>
      <c r="O94" s="34"/>
      <c r="P94" s="34"/>
      <c r="Q94" s="34"/>
      <c r="R94" s="34"/>
      <c r="S94" s="34"/>
      <c r="T94" s="34"/>
      <c r="U94" s="34"/>
    </row>
    <row r="95" spans="2:21" ht="14.25" customHeight="1" thickBot="1" x14ac:dyDescent="0.3">
      <c r="B95" s="392" t="s">
        <v>214</v>
      </c>
      <c r="C95" s="388">
        <v>79</v>
      </c>
      <c r="D95" s="164"/>
      <c r="E95" s="164"/>
      <c r="F95" s="392" t="s">
        <v>214</v>
      </c>
      <c r="G95" s="388">
        <v>79</v>
      </c>
      <c r="H95" s="164"/>
      <c r="I95" s="164"/>
      <c r="J95" s="392" t="s">
        <v>214</v>
      </c>
      <c r="K95" s="388">
        <v>79</v>
      </c>
      <c r="L95" s="164"/>
      <c r="M95" s="164"/>
      <c r="N95" s="34"/>
      <c r="O95" s="34"/>
      <c r="P95" s="34"/>
      <c r="Q95" s="34"/>
      <c r="R95" s="34"/>
      <c r="S95" s="34"/>
      <c r="T95" s="34"/>
      <c r="U95" s="34"/>
    </row>
    <row r="96" spans="2:21" ht="35.25" thickTop="1" thickBot="1" x14ac:dyDescent="0.3">
      <c r="B96" s="393" t="s">
        <v>231</v>
      </c>
      <c r="C96" s="397" t="s">
        <v>205</v>
      </c>
      <c r="D96" s="398" t="s">
        <v>228</v>
      </c>
      <c r="E96" s="402" t="s">
        <v>230</v>
      </c>
      <c r="F96" s="393" t="s">
        <v>204</v>
      </c>
      <c r="G96" s="397" t="s">
        <v>205</v>
      </c>
      <c r="H96" s="398" t="s">
        <v>228</v>
      </c>
      <c r="I96" s="299" t="s">
        <v>230</v>
      </c>
      <c r="J96" s="393" t="s">
        <v>204</v>
      </c>
      <c r="K96" s="397" t="s">
        <v>205</v>
      </c>
      <c r="L96" s="398" t="s">
        <v>229</v>
      </c>
      <c r="M96" s="402" t="s">
        <v>230</v>
      </c>
      <c r="N96" s="34"/>
      <c r="O96" s="34"/>
      <c r="P96" s="34"/>
      <c r="Q96" s="34"/>
      <c r="R96" s="34"/>
      <c r="S96" s="34"/>
      <c r="T96" s="34"/>
      <c r="U96" s="34"/>
    </row>
    <row r="97" spans="2:22" ht="14.25" customHeight="1" thickTop="1" x14ac:dyDescent="0.25">
      <c r="B97" s="394">
        <v>5</v>
      </c>
      <c r="C97" s="373">
        <v>0</v>
      </c>
      <c r="D97" s="399">
        <f>$C$93*$C$94*C97/100</f>
        <v>0</v>
      </c>
      <c r="E97" s="405">
        <f>$C$93*$C$95*C97/100</f>
        <v>0</v>
      </c>
      <c r="F97" s="394">
        <v>5</v>
      </c>
      <c r="G97" s="373">
        <v>0</v>
      </c>
      <c r="H97" s="399">
        <f>$G$93*$G$94*G97/100</f>
        <v>0</v>
      </c>
      <c r="I97" s="408">
        <f>$G$93*$G$95*G97/100</f>
        <v>0</v>
      </c>
      <c r="J97" s="394">
        <v>5</v>
      </c>
      <c r="K97" s="373">
        <v>0</v>
      </c>
      <c r="L97" s="399">
        <f>$K$93*$K$94*K97/100</f>
        <v>0</v>
      </c>
      <c r="M97" s="405">
        <f>$K$93*$K$95*K97/100</f>
        <v>0</v>
      </c>
      <c r="N97" s="17"/>
      <c r="O97" s="17"/>
      <c r="P97" s="17"/>
      <c r="Q97" s="17"/>
      <c r="R97" s="17"/>
      <c r="S97" s="17"/>
      <c r="T97" s="17"/>
      <c r="U97" s="17"/>
      <c r="V97" s="17"/>
    </row>
    <row r="98" spans="2:22" ht="14.25" customHeight="1" x14ac:dyDescent="0.25">
      <c r="B98" s="395">
        <v>6</v>
      </c>
      <c r="C98" s="376">
        <v>0</v>
      </c>
      <c r="D98" s="400">
        <f t="shared" ref="D98:D116" si="1">$C$93*$C$94*C98/100</f>
        <v>0</v>
      </c>
      <c r="E98" s="406">
        <f t="shared" ref="E98:E116" si="2">$C$93*$C$95*C98/100</f>
        <v>0</v>
      </c>
      <c r="F98" s="395">
        <v>6</v>
      </c>
      <c r="G98" s="376">
        <v>0</v>
      </c>
      <c r="H98" s="400">
        <f t="shared" ref="H98:H116" si="3">$G$93*$G$94*G98/100</f>
        <v>0</v>
      </c>
      <c r="I98" s="409">
        <f t="shared" ref="I98:I116" si="4">$G$93*$G$95*G98/100</f>
        <v>0</v>
      </c>
      <c r="J98" s="395">
        <v>6</v>
      </c>
      <c r="K98" s="376">
        <v>0</v>
      </c>
      <c r="L98" s="400">
        <f t="shared" ref="L98:L116" si="5">$K$93*$K$94*K98/100</f>
        <v>0</v>
      </c>
      <c r="M98" s="406">
        <f t="shared" ref="M98:M116" si="6">$K$93*$K$95*K98/100</f>
        <v>0</v>
      </c>
      <c r="N98" s="34"/>
      <c r="O98" s="34"/>
      <c r="P98" s="34"/>
      <c r="Q98" s="34"/>
      <c r="R98" s="34"/>
      <c r="S98" s="34"/>
      <c r="T98" s="34"/>
      <c r="U98" s="34"/>
    </row>
    <row r="99" spans="2:22" ht="14.25" customHeight="1" x14ac:dyDescent="0.25">
      <c r="B99" s="395">
        <v>7</v>
      </c>
      <c r="C99" s="376">
        <v>80</v>
      </c>
      <c r="D99" s="400">
        <f t="shared" si="1"/>
        <v>0</v>
      </c>
      <c r="E99" s="406">
        <f t="shared" si="2"/>
        <v>0</v>
      </c>
      <c r="F99" s="395">
        <v>7</v>
      </c>
      <c r="G99" s="376">
        <v>80</v>
      </c>
      <c r="H99" s="400">
        <f t="shared" si="3"/>
        <v>0</v>
      </c>
      <c r="I99" s="409">
        <f t="shared" si="4"/>
        <v>0</v>
      </c>
      <c r="J99" s="395">
        <v>7</v>
      </c>
      <c r="K99" s="376">
        <v>80</v>
      </c>
      <c r="L99" s="400">
        <f t="shared" si="5"/>
        <v>0</v>
      </c>
      <c r="M99" s="406">
        <f t="shared" si="6"/>
        <v>0</v>
      </c>
      <c r="N99" s="34"/>
      <c r="O99" s="34"/>
      <c r="P99" s="34"/>
      <c r="Q99" s="34"/>
      <c r="R99" s="34"/>
      <c r="S99" s="34"/>
      <c r="T99" s="34"/>
      <c r="U99" s="34"/>
    </row>
    <row r="100" spans="2:22" ht="14.25" customHeight="1" x14ac:dyDescent="0.25">
      <c r="B100" s="395">
        <v>8</v>
      </c>
      <c r="C100" s="376">
        <v>90</v>
      </c>
      <c r="D100" s="400">
        <f t="shared" si="1"/>
        <v>0</v>
      </c>
      <c r="E100" s="406">
        <f t="shared" si="2"/>
        <v>0</v>
      </c>
      <c r="F100" s="395">
        <v>8</v>
      </c>
      <c r="G100" s="376">
        <v>90</v>
      </c>
      <c r="H100" s="400">
        <f t="shared" si="3"/>
        <v>0</v>
      </c>
      <c r="I100" s="409">
        <f t="shared" si="4"/>
        <v>0</v>
      </c>
      <c r="J100" s="395">
        <v>8</v>
      </c>
      <c r="K100" s="376">
        <v>90</v>
      </c>
      <c r="L100" s="400">
        <f t="shared" si="5"/>
        <v>0</v>
      </c>
      <c r="M100" s="406">
        <f t="shared" si="6"/>
        <v>0</v>
      </c>
      <c r="N100" s="34"/>
      <c r="O100" s="34"/>
      <c r="P100" s="34"/>
      <c r="Q100" s="34"/>
      <c r="R100" s="34"/>
      <c r="S100" s="34"/>
      <c r="T100" s="34"/>
      <c r="U100" s="34"/>
    </row>
    <row r="101" spans="2:22" ht="14.25" customHeight="1" x14ac:dyDescent="0.25">
      <c r="B101" s="395">
        <v>9</v>
      </c>
      <c r="C101" s="376">
        <v>90</v>
      </c>
      <c r="D101" s="400">
        <f t="shared" si="1"/>
        <v>0</v>
      </c>
      <c r="E101" s="406">
        <f t="shared" si="2"/>
        <v>0</v>
      </c>
      <c r="F101" s="395">
        <v>9</v>
      </c>
      <c r="G101" s="376">
        <v>90</v>
      </c>
      <c r="H101" s="400">
        <f t="shared" si="3"/>
        <v>0</v>
      </c>
      <c r="I101" s="409">
        <f t="shared" si="4"/>
        <v>0</v>
      </c>
      <c r="J101" s="395">
        <v>9</v>
      </c>
      <c r="K101" s="376">
        <v>90</v>
      </c>
      <c r="L101" s="400">
        <f t="shared" si="5"/>
        <v>0</v>
      </c>
      <c r="M101" s="406">
        <f t="shared" si="6"/>
        <v>0</v>
      </c>
      <c r="N101" s="34"/>
      <c r="O101" s="34"/>
      <c r="P101" s="34"/>
      <c r="Q101" s="34"/>
      <c r="R101" s="34"/>
      <c r="S101" s="34"/>
      <c r="T101" s="34"/>
      <c r="U101" s="34"/>
    </row>
    <row r="102" spans="2:22" x14ac:dyDescent="0.25">
      <c r="B102" s="395">
        <v>10</v>
      </c>
      <c r="C102" s="376">
        <v>100</v>
      </c>
      <c r="D102" s="400">
        <f t="shared" si="1"/>
        <v>0</v>
      </c>
      <c r="E102" s="406">
        <f t="shared" si="2"/>
        <v>0</v>
      </c>
      <c r="F102" s="395">
        <v>10</v>
      </c>
      <c r="G102" s="376">
        <v>100</v>
      </c>
      <c r="H102" s="400">
        <f t="shared" si="3"/>
        <v>0</v>
      </c>
      <c r="I102" s="409">
        <f t="shared" si="4"/>
        <v>0</v>
      </c>
      <c r="J102" s="395">
        <v>10</v>
      </c>
      <c r="K102" s="376">
        <v>100</v>
      </c>
      <c r="L102" s="400">
        <f t="shared" si="5"/>
        <v>0</v>
      </c>
      <c r="M102" s="406">
        <f t="shared" si="6"/>
        <v>0</v>
      </c>
      <c r="N102" s="34"/>
      <c r="O102" s="34"/>
      <c r="P102" s="34"/>
      <c r="Q102" s="34"/>
      <c r="R102" s="34"/>
      <c r="S102" s="34"/>
      <c r="T102" s="34"/>
      <c r="U102" s="34"/>
    </row>
    <row r="103" spans="2:22" x14ac:dyDescent="0.25">
      <c r="B103" s="395">
        <v>11</v>
      </c>
      <c r="C103" s="376">
        <v>100</v>
      </c>
      <c r="D103" s="400">
        <f t="shared" si="1"/>
        <v>0</v>
      </c>
      <c r="E103" s="406">
        <f t="shared" si="2"/>
        <v>0</v>
      </c>
      <c r="F103" s="395">
        <v>11</v>
      </c>
      <c r="G103" s="376">
        <v>100</v>
      </c>
      <c r="H103" s="400">
        <f t="shared" si="3"/>
        <v>0</v>
      </c>
      <c r="I103" s="409">
        <f t="shared" si="4"/>
        <v>0</v>
      </c>
      <c r="J103" s="395">
        <v>11</v>
      </c>
      <c r="K103" s="376">
        <v>100</v>
      </c>
      <c r="L103" s="400">
        <f t="shared" si="5"/>
        <v>0</v>
      </c>
      <c r="M103" s="406">
        <f t="shared" si="6"/>
        <v>0</v>
      </c>
      <c r="N103" s="34"/>
      <c r="O103" s="34"/>
      <c r="P103" s="34"/>
      <c r="Q103" s="34"/>
      <c r="R103" s="34"/>
      <c r="S103" s="34"/>
      <c r="T103" s="34"/>
      <c r="U103" s="34"/>
    </row>
    <row r="104" spans="2:22" x14ac:dyDescent="0.25">
      <c r="B104" s="395">
        <v>12</v>
      </c>
      <c r="C104" s="376">
        <v>30</v>
      </c>
      <c r="D104" s="400">
        <f t="shared" si="1"/>
        <v>0</v>
      </c>
      <c r="E104" s="406">
        <f t="shared" si="2"/>
        <v>0</v>
      </c>
      <c r="F104" s="395">
        <v>12</v>
      </c>
      <c r="G104" s="376">
        <v>30</v>
      </c>
      <c r="H104" s="400">
        <f t="shared" si="3"/>
        <v>0</v>
      </c>
      <c r="I104" s="409">
        <f t="shared" si="4"/>
        <v>0</v>
      </c>
      <c r="J104" s="395">
        <v>12</v>
      </c>
      <c r="K104" s="376">
        <v>30</v>
      </c>
      <c r="L104" s="400">
        <f t="shared" si="5"/>
        <v>0</v>
      </c>
      <c r="M104" s="406">
        <f t="shared" si="6"/>
        <v>0</v>
      </c>
      <c r="N104" s="34"/>
      <c r="O104" s="34"/>
      <c r="P104" s="34"/>
      <c r="Q104" s="34"/>
      <c r="R104" s="34"/>
      <c r="S104" s="34"/>
      <c r="T104" s="34"/>
      <c r="U104" s="34"/>
    </row>
    <row r="105" spans="2:22" x14ac:dyDescent="0.25">
      <c r="B105" s="395">
        <v>13</v>
      </c>
      <c r="C105" s="376">
        <v>80</v>
      </c>
      <c r="D105" s="400">
        <f t="shared" si="1"/>
        <v>0</v>
      </c>
      <c r="E105" s="406">
        <f t="shared" si="2"/>
        <v>0</v>
      </c>
      <c r="F105" s="395">
        <v>13</v>
      </c>
      <c r="G105" s="376">
        <v>80</v>
      </c>
      <c r="H105" s="400">
        <f t="shared" si="3"/>
        <v>0</v>
      </c>
      <c r="I105" s="409">
        <f t="shared" si="4"/>
        <v>0</v>
      </c>
      <c r="J105" s="395">
        <v>13</v>
      </c>
      <c r="K105" s="376">
        <v>80</v>
      </c>
      <c r="L105" s="400">
        <f t="shared" si="5"/>
        <v>0</v>
      </c>
      <c r="M105" s="406">
        <f t="shared" si="6"/>
        <v>0</v>
      </c>
      <c r="N105" s="34"/>
      <c r="O105" s="34"/>
      <c r="P105" s="34"/>
      <c r="Q105" s="34"/>
      <c r="R105" s="34"/>
      <c r="S105" s="34"/>
      <c r="T105" s="34"/>
      <c r="U105" s="34"/>
    </row>
    <row r="106" spans="2:22" x14ac:dyDescent="0.25">
      <c r="B106" s="395">
        <v>14</v>
      </c>
      <c r="C106" s="376">
        <v>80</v>
      </c>
      <c r="D106" s="400">
        <f t="shared" si="1"/>
        <v>0</v>
      </c>
      <c r="E106" s="406">
        <f t="shared" si="2"/>
        <v>0</v>
      </c>
      <c r="F106" s="395">
        <v>14</v>
      </c>
      <c r="G106" s="376">
        <v>80</v>
      </c>
      <c r="H106" s="400">
        <f t="shared" si="3"/>
        <v>0</v>
      </c>
      <c r="I106" s="409">
        <f t="shared" si="4"/>
        <v>0</v>
      </c>
      <c r="J106" s="395">
        <v>14</v>
      </c>
      <c r="K106" s="376">
        <v>80</v>
      </c>
      <c r="L106" s="400">
        <f t="shared" si="5"/>
        <v>0</v>
      </c>
      <c r="M106" s="406">
        <f t="shared" si="6"/>
        <v>0</v>
      </c>
      <c r="N106" s="34"/>
      <c r="O106" s="34"/>
      <c r="P106" s="34"/>
      <c r="Q106" s="34"/>
      <c r="R106" s="34"/>
      <c r="S106" s="34"/>
      <c r="T106" s="34"/>
      <c r="U106" s="34"/>
    </row>
    <row r="107" spans="2:22" x14ac:dyDescent="0.25">
      <c r="B107" s="395">
        <v>15</v>
      </c>
      <c r="C107" s="376">
        <v>70</v>
      </c>
      <c r="D107" s="400">
        <f t="shared" si="1"/>
        <v>0</v>
      </c>
      <c r="E107" s="406">
        <f t="shared" si="2"/>
        <v>0</v>
      </c>
      <c r="F107" s="395">
        <v>15</v>
      </c>
      <c r="G107" s="376">
        <v>70</v>
      </c>
      <c r="H107" s="400">
        <f t="shared" si="3"/>
        <v>0</v>
      </c>
      <c r="I107" s="409">
        <f t="shared" si="4"/>
        <v>0</v>
      </c>
      <c r="J107" s="395">
        <v>15</v>
      </c>
      <c r="K107" s="376">
        <v>70</v>
      </c>
      <c r="L107" s="400">
        <f t="shared" si="5"/>
        <v>0</v>
      </c>
      <c r="M107" s="406">
        <f t="shared" si="6"/>
        <v>0</v>
      </c>
      <c r="N107" s="34"/>
      <c r="O107" s="34"/>
      <c r="P107" s="34"/>
      <c r="Q107" s="34"/>
      <c r="R107" s="34"/>
      <c r="S107" s="34"/>
      <c r="T107" s="34"/>
      <c r="U107" s="34"/>
    </row>
    <row r="108" spans="2:22" x14ac:dyDescent="0.25">
      <c r="B108" s="395">
        <v>16</v>
      </c>
      <c r="C108" s="376">
        <v>50</v>
      </c>
      <c r="D108" s="400">
        <f t="shared" si="1"/>
        <v>0</v>
      </c>
      <c r="E108" s="406">
        <f t="shared" si="2"/>
        <v>0</v>
      </c>
      <c r="F108" s="395">
        <v>16</v>
      </c>
      <c r="G108" s="376">
        <v>50</v>
      </c>
      <c r="H108" s="400">
        <f t="shared" si="3"/>
        <v>0</v>
      </c>
      <c r="I108" s="409">
        <f t="shared" si="4"/>
        <v>0</v>
      </c>
      <c r="J108" s="395">
        <v>16</v>
      </c>
      <c r="K108" s="376">
        <v>50</v>
      </c>
      <c r="L108" s="400">
        <f t="shared" si="5"/>
        <v>0</v>
      </c>
      <c r="M108" s="406">
        <f t="shared" si="6"/>
        <v>0</v>
      </c>
      <c r="N108" s="34"/>
      <c r="O108" s="34"/>
      <c r="P108" s="34"/>
      <c r="Q108" s="34"/>
      <c r="R108" s="34"/>
      <c r="S108" s="34"/>
      <c r="T108" s="34"/>
      <c r="U108" s="34"/>
    </row>
    <row r="109" spans="2:22" x14ac:dyDescent="0.25">
      <c r="B109" s="395">
        <v>17</v>
      </c>
      <c r="C109" s="376">
        <v>0</v>
      </c>
      <c r="D109" s="400">
        <f t="shared" si="1"/>
        <v>0</v>
      </c>
      <c r="E109" s="406">
        <f t="shared" si="2"/>
        <v>0</v>
      </c>
      <c r="F109" s="395">
        <v>17</v>
      </c>
      <c r="G109" s="376">
        <v>0</v>
      </c>
      <c r="H109" s="400">
        <f t="shared" si="3"/>
        <v>0</v>
      </c>
      <c r="I109" s="409">
        <f t="shared" si="4"/>
        <v>0</v>
      </c>
      <c r="J109" s="395">
        <v>17</v>
      </c>
      <c r="K109" s="376">
        <v>0</v>
      </c>
      <c r="L109" s="400">
        <f t="shared" si="5"/>
        <v>0</v>
      </c>
      <c r="M109" s="406">
        <f>$K$93*$K$95*K109/100</f>
        <v>0</v>
      </c>
      <c r="N109" s="34"/>
      <c r="O109" s="34"/>
      <c r="P109" s="34"/>
      <c r="Q109" s="34"/>
      <c r="R109" s="34"/>
      <c r="S109" s="34"/>
      <c r="T109" s="34"/>
      <c r="U109" s="34"/>
    </row>
    <row r="110" spans="2:22" x14ac:dyDescent="0.25">
      <c r="B110" s="395">
        <v>18</v>
      </c>
      <c r="C110" s="376">
        <v>0</v>
      </c>
      <c r="D110" s="400">
        <f t="shared" si="1"/>
        <v>0</v>
      </c>
      <c r="E110" s="406">
        <f t="shared" si="2"/>
        <v>0</v>
      </c>
      <c r="F110" s="395">
        <v>18</v>
      </c>
      <c r="G110" s="376">
        <v>0</v>
      </c>
      <c r="H110" s="400">
        <f t="shared" si="3"/>
        <v>0</v>
      </c>
      <c r="I110" s="409">
        <f t="shared" si="4"/>
        <v>0</v>
      </c>
      <c r="J110" s="395">
        <v>18</v>
      </c>
      <c r="K110" s="376">
        <v>0</v>
      </c>
      <c r="L110" s="400">
        <f t="shared" si="5"/>
        <v>0</v>
      </c>
      <c r="M110" s="406">
        <f t="shared" si="6"/>
        <v>0</v>
      </c>
      <c r="N110" s="34"/>
      <c r="O110" s="34"/>
      <c r="P110" s="34"/>
      <c r="Q110" s="34"/>
      <c r="R110" s="34"/>
      <c r="S110" s="34"/>
      <c r="T110" s="34"/>
      <c r="U110" s="34"/>
    </row>
    <row r="111" spans="2:22" x14ac:dyDescent="0.25">
      <c r="B111" s="395">
        <v>19</v>
      </c>
      <c r="C111" s="376">
        <v>0</v>
      </c>
      <c r="D111" s="400">
        <f t="shared" si="1"/>
        <v>0</v>
      </c>
      <c r="E111" s="406">
        <f t="shared" si="2"/>
        <v>0</v>
      </c>
      <c r="F111" s="395">
        <v>19</v>
      </c>
      <c r="G111" s="376">
        <v>0</v>
      </c>
      <c r="H111" s="400">
        <f t="shared" si="3"/>
        <v>0</v>
      </c>
      <c r="I111" s="409">
        <f t="shared" si="4"/>
        <v>0</v>
      </c>
      <c r="J111" s="395">
        <v>19</v>
      </c>
      <c r="K111" s="376">
        <v>0</v>
      </c>
      <c r="L111" s="400">
        <f t="shared" si="5"/>
        <v>0</v>
      </c>
      <c r="M111" s="406">
        <f t="shared" si="6"/>
        <v>0</v>
      </c>
      <c r="N111" s="34"/>
      <c r="O111" s="34"/>
      <c r="P111" s="34"/>
      <c r="Q111" s="34"/>
      <c r="R111" s="34"/>
      <c r="S111" s="34"/>
      <c r="T111" s="34"/>
      <c r="U111" s="34"/>
    </row>
    <row r="112" spans="2:22" x14ac:dyDescent="0.25">
      <c r="B112" s="395">
        <v>20</v>
      </c>
      <c r="C112" s="376">
        <v>0</v>
      </c>
      <c r="D112" s="400">
        <f t="shared" si="1"/>
        <v>0</v>
      </c>
      <c r="E112" s="406">
        <f t="shared" si="2"/>
        <v>0</v>
      </c>
      <c r="F112" s="395">
        <v>20</v>
      </c>
      <c r="G112" s="376">
        <v>0</v>
      </c>
      <c r="H112" s="400">
        <f>$G$93*$G$94*G112/100</f>
        <v>0</v>
      </c>
      <c r="I112" s="409">
        <f t="shared" si="4"/>
        <v>0</v>
      </c>
      <c r="J112" s="395">
        <v>20</v>
      </c>
      <c r="K112" s="376">
        <v>0</v>
      </c>
      <c r="L112" s="400">
        <f t="shared" si="5"/>
        <v>0</v>
      </c>
      <c r="M112" s="406">
        <f t="shared" si="6"/>
        <v>0</v>
      </c>
      <c r="N112" s="34"/>
      <c r="O112" s="34"/>
      <c r="P112" s="34"/>
      <c r="Q112" s="34"/>
      <c r="R112" s="34"/>
      <c r="S112" s="34"/>
      <c r="T112" s="34"/>
      <c r="U112" s="34"/>
    </row>
    <row r="113" spans="2:27" x14ac:dyDescent="0.25">
      <c r="B113" s="395">
        <v>21</v>
      </c>
      <c r="C113" s="376">
        <v>0</v>
      </c>
      <c r="D113" s="400">
        <f t="shared" si="1"/>
        <v>0</v>
      </c>
      <c r="E113" s="406">
        <f t="shared" si="2"/>
        <v>0</v>
      </c>
      <c r="F113" s="395">
        <v>21</v>
      </c>
      <c r="G113" s="376">
        <v>0</v>
      </c>
      <c r="H113" s="400">
        <f t="shared" si="3"/>
        <v>0</v>
      </c>
      <c r="I113" s="409">
        <f t="shared" si="4"/>
        <v>0</v>
      </c>
      <c r="J113" s="395">
        <v>21</v>
      </c>
      <c r="K113" s="376">
        <v>0</v>
      </c>
      <c r="L113" s="400">
        <f t="shared" si="5"/>
        <v>0</v>
      </c>
      <c r="M113" s="406">
        <f t="shared" si="6"/>
        <v>0</v>
      </c>
      <c r="N113" s="34"/>
      <c r="O113" s="34"/>
      <c r="P113" s="34"/>
      <c r="Q113" s="34"/>
      <c r="R113" s="34"/>
      <c r="S113" s="34"/>
      <c r="T113" s="34"/>
      <c r="U113" s="34"/>
    </row>
    <row r="114" spans="2:27" x14ac:dyDescent="0.25">
      <c r="B114" s="395">
        <v>22</v>
      </c>
      <c r="C114" s="376">
        <v>0</v>
      </c>
      <c r="D114" s="400">
        <f t="shared" si="1"/>
        <v>0</v>
      </c>
      <c r="E114" s="406">
        <f t="shared" si="2"/>
        <v>0</v>
      </c>
      <c r="F114" s="395">
        <v>22</v>
      </c>
      <c r="G114" s="376">
        <v>0</v>
      </c>
      <c r="H114" s="400">
        <f t="shared" si="3"/>
        <v>0</v>
      </c>
      <c r="I114" s="409">
        <f t="shared" si="4"/>
        <v>0</v>
      </c>
      <c r="J114" s="395">
        <v>22</v>
      </c>
      <c r="K114" s="376">
        <v>0</v>
      </c>
      <c r="L114" s="400">
        <f t="shared" si="5"/>
        <v>0</v>
      </c>
      <c r="M114" s="406">
        <f t="shared" si="6"/>
        <v>0</v>
      </c>
      <c r="N114" s="34"/>
      <c r="O114" s="34"/>
      <c r="P114" s="34"/>
      <c r="Q114" s="34"/>
      <c r="R114" s="34"/>
      <c r="S114" s="34"/>
      <c r="T114" s="34"/>
      <c r="U114" s="34"/>
    </row>
    <row r="115" spans="2:27" x14ac:dyDescent="0.25">
      <c r="B115" s="395">
        <v>23</v>
      </c>
      <c r="C115" s="376">
        <v>0</v>
      </c>
      <c r="D115" s="400">
        <f t="shared" si="1"/>
        <v>0</v>
      </c>
      <c r="E115" s="406">
        <f t="shared" si="2"/>
        <v>0</v>
      </c>
      <c r="F115" s="395">
        <v>23</v>
      </c>
      <c r="G115" s="376">
        <v>0</v>
      </c>
      <c r="H115" s="400">
        <f t="shared" si="3"/>
        <v>0</v>
      </c>
      <c r="I115" s="409">
        <f t="shared" si="4"/>
        <v>0</v>
      </c>
      <c r="J115" s="395">
        <v>23</v>
      </c>
      <c r="K115" s="376">
        <v>0</v>
      </c>
      <c r="L115" s="400">
        <f t="shared" si="5"/>
        <v>0</v>
      </c>
      <c r="M115" s="406">
        <f t="shared" si="6"/>
        <v>0</v>
      </c>
      <c r="N115" s="34"/>
      <c r="O115" s="34"/>
      <c r="P115" s="34"/>
      <c r="Q115" s="34"/>
      <c r="R115" s="34"/>
      <c r="S115" s="34"/>
      <c r="T115" s="34"/>
      <c r="U115" s="34"/>
    </row>
    <row r="116" spans="2:27" ht="15.75" thickBot="1" x14ac:dyDescent="0.3">
      <c r="B116" s="396">
        <v>24</v>
      </c>
      <c r="C116" s="389">
        <v>0</v>
      </c>
      <c r="D116" s="401">
        <f t="shared" si="1"/>
        <v>0</v>
      </c>
      <c r="E116" s="407">
        <f t="shared" si="2"/>
        <v>0</v>
      </c>
      <c r="F116" s="396">
        <v>24</v>
      </c>
      <c r="G116" s="389">
        <v>0</v>
      </c>
      <c r="H116" s="401">
        <f t="shared" si="3"/>
        <v>0</v>
      </c>
      <c r="I116" s="410">
        <f t="shared" si="4"/>
        <v>0</v>
      </c>
      <c r="J116" s="396">
        <v>24</v>
      </c>
      <c r="K116" s="389">
        <v>0</v>
      </c>
      <c r="L116" s="401">
        <f t="shared" si="5"/>
        <v>0</v>
      </c>
      <c r="M116" s="407">
        <f t="shared" si="6"/>
        <v>0</v>
      </c>
      <c r="N116" s="34"/>
      <c r="O116" s="34"/>
      <c r="P116" s="34"/>
      <c r="Q116" s="34"/>
      <c r="R116" s="34"/>
      <c r="S116" s="34"/>
      <c r="T116" s="34"/>
      <c r="U116" s="34"/>
    </row>
    <row r="117" spans="2:27" s="1" customFormat="1" ht="15.75" thickTop="1" x14ac:dyDescent="0.25">
      <c r="B117" s="90"/>
      <c r="C117" s="171"/>
      <c r="D117" s="55"/>
      <c r="E117" s="55"/>
      <c r="F117" s="90"/>
      <c r="G117" s="171"/>
      <c r="H117" s="55"/>
      <c r="I117" s="170"/>
      <c r="J117" s="90"/>
      <c r="K117" s="171"/>
      <c r="L117" s="55"/>
      <c r="M117" s="55"/>
      <c r="N117" s="34"/>
      <c r="O117" s="34"/>
      <c r="P117" s="34"/>
      <c r="Q117" s="34"/>
      <c r="R117" s="34"/>
      <c r="S117" s="34"/>
      <c r="T117" s="34"/>
      <c r="U117" s="34"/>
    </row>
    <row r="118" spans="2:27" s="1" customFormat="1" ht="15.75" hidden="1" thickBot="1" x14ac:dyDescent="0.3">
      <c r="B118" s="185" t="s">
        <v>24</v>
      </c>
      <c r="C118" s="220">
        <v>0</v>
      </c>
      <c r="D118" s="220">
        <v>1</v>
      </c>
      <c r="E118" s="220">
        <v>2</v>
      </c>
      <c r="F118" s="220">
        <v>3</v>
      </c>
      <c r="G118" s="220">
        <v>4</v>
      </c>
      <c r="H118" s="220">
        <v>5</v>
      </c>
      <c r="I118" s="220">
        <v>6</v>
      </c>
      <c r="J118" s="220">
        <v>7</v>
      </c>
      <c r="K118" s="220">
        <v>8</v>
      </c>
      <c r="L118" s="220">
        <v>9</v>
      </c>
      <c r="M118" s="220">
        <v>10</v>
      </c>
      <c r="N118" s="301">
        <v>11</v>
      </c>
      <c r="O118" s="220">
        <v>12</v>
      </c>
      <c r="P118" s="220">
        <v>13</v>
      </c>
      <c r="Q118" s="220">
        <v>14</v>
      </c>
      <c r="R118" s="220">
        <v>15</v>
      </c>
      <c r="S118" s="220">
        <v>16</v>
      </c>
      <c r="T118" s="220">
        <v>17</v>
      </c>
      <c r="U118" s="220">
        <v>18</v>
      </c>
      <c r="V118" s="220">
        <v>19</v>
      </c>
      <c r="W118" s="220">
        <v>20</v>
      </c>
      <c r="X118" s="220">
        <v>21</v>
      </c>
      <c r="Y118" s="220">
        <v>22</v>
      </c>
      <c r="Z118" s="220">
        <v>23</v>
      </c>
      <c r="AA118" s="220">
        <v>24</v>
      </c>
    </row>
    <row r="119" spans="2:27" s="1" customFormat="1" ht="16.5" hidden="1" thickTop="1" thickBot="1" x14ac:dyDescent="0.3">
      <c r="B119" s="302" t="s">
        <v>244</v>
      </c>
      <c r="C119" s="303">
        <f t="shared" ref="C119:C120" si="7">C118*360/24</f>
        <v>0</v>
      </c>
      <c r="D119" s="303">
        <v>0</v>
      </c>
      <c r="E119" s="303">
        <v>0</v>
      </c>
      <c r="F119" s="303">
        <v>0</v>
      </c>
      <c r="G119" s="303">
        <v>0</v>
      </c>
      <c r="H119" s="303">
        <f>$D$97+$H$97+$L$97</f>
        <v>0</v>
      </c>
      <c r="I119" s="303">
        <f>$D$98+$H$98+$L$98</f>
        <v>0</v>
      </c>
      <c r="J119" s="303">
        <f>$D$99+$H$99+$L$99</f>
        <v>0</v>
      </c>
      <c r="K119" s="303">
        <f>$D$100+$H$100+$L$100</f>
        <v>0</v>
      </c>
      <c r="L119" s="303">
        <f>$D$101+$H$101+$L$101</f>
        <v>0</v>
      </c>
      <c r="M119" s="303">
        <f>$D$102+$H$102+$L$102</f>
        <v>0</v>
      </c>
      <c r="N119" s="303">
        <f>$D$103+$H$103+$L$103</f>
        <v>0</v>
      </c>
      <c r="O119" s="303">
        <f>$D$104+$H$104+$L$104</f>
        <v>0</v>
      </c>
      <c r="P119" s="303">
        <f>$D$105+$H$105+$L$105</f>
        <v>0</v>
      </c>
      <c r="Q119" s="303">
        <f>$D$106+$H$106+$L$106</f>
        <v>0</v>
      </c>
      <c r="R119" s="303">
        <f>$D$107+$H$107+$L$107</f>
        <v>0</v>
      </c>
      <c r="S119" s="303">
        <f>$D$108+$H$108+$L$108</f>
        <v>0</v>
      </c>
      <c r="T119" s="303">
        <f>$D$109+$H$109+$L$109</f>
        <v>0</v>
      </c>
      <c r="U119" s="303">
        <f>$D$110+$H$110+$L$110</f>
        <v>0</v>
      </c>
      <c r="V119" s="303">
        <f>$D$111+$H$111+$L$111</f>
        <v>0</v>
      </c>
      <c r="W119" s="303">
        <f>$D$112+$H$112+$L$112</f>
        <v>0</v>
      </c>
      <c r="X119" s="303">
        <f>$D$113+$H$113+$L$113</f>
        <v>0</v>
      </c>
      <c r="Y119" s="303">
        <f>$D$114+$H$114+$L$114</f>
        <v>0</v>
      </c>
      <c r="Z119" s="303">
        <f>$D$115+$H$115+$L$115</f>
        <v>0</v>
      </c>
      <c r="AA119" s="303">
        <f>$D$116+$H$116+$L$116</f>
        <v>0</v>
      </c>
    </row>
    <row r="120" spans="2:27" ht="16.5" hidden="1" thickTop="1" thickBot="1" x14ac:dyDescent="0.3">
      <c r="B120" s="304" t="s">
        <v>245</v>
      </c>
      <c r="C120" s="305">
        <f t="shared" si="7"/>
        <v>0</v>
      </c>
      <c r="D120" s="305">
        <v>0</v>
      </c>
      <c r="E120" s="305">
        <v>0</v>
      </c>
      <c r="F120" s="305">
        <v>0</v>
      </c>
      <c r="G120" s="305">
        <v>0</v>
      </c>
      <c r="H120" s="305">
        <f>$E$97+$I$97+$M$97</f>
        <v>0</v>
      </c>
      <c r="I120" s="305">
        <f>$E$98+$I$98+$M$98</f>
        <v>0</v>
      </c>
      <c r="J120" s="305">
        <f>$E$99+$I$99+$M$99</f>
        <v>0</v>
      </c>
      <c r="K120" s="305">
        <f>$E$100+$I$100+$M$100</f>
        <v>0</v>
      </c>
      <c r="L120" s="305">
        <f>$E$101+$I$101+$M$101</f>
        <v>0</v>
      </c>
      <c r="M120" s="305">
        <f>$E$102+$I$102+$M$102</f>
        <v>0</v>
      </c>
      <c r="N120" s="305">
        <f>$E$103+$I$103+$M$103</f>
        <v>0</v>
      </c>
      <c r="O120" s="305">
        <f>$E$104+$I$104+$M$104</f>
        <v>0</v>
      </c>
      <c r="P120" s="305">
        <f>$E$105+$I$105+$M$105</f>
        <v>0</v>
      </c>
      <c r="Q120" s="305">
        <f>$E$106+$I$106+$M$106</f>
        <v>0</v>
      </c>
      <c r="R120" s="305">
        <f>$E$107+$I$107+$M$107</f>
        <v>0</v>
      </c>
      <c r="S120" s="305">
        <f>$E$108+$I$108+$M$108</f>
        <v>0</v>
      </c>
      <c r="T120" s="305">
        <f>$E$109+$I$109+$M$109</f>
        <v>0</v>
      </c>
      <c r="U120" s="305">
        <f>$E$110+$I$110+$M$110</f>
        <v>0</v>
      </c>
      <c r="V120" s="305">
        <f>$E$111+$I$111+$M$111</f>
        <v>0</v>
      </c>
      <c r="W120" s="305">
        <f>$E$112+$I$112+$M$112</f>
        <v>0</v>
      </c>
      <c r="X120" s="305">
        <f>$E$113+$I$113+$M$113</f>
        <v>0</v>
      </c>
      <c r="Y120" s="305">
        <f>$E$114+$I$114+$M$114</f>
        <v>0</v>
      </c>
      <c r="Z120" s="305">
        <f>$E$115+$I$115+$M$115</f>
        <v>0</v>
      </c>
      <c r="AA120" s="305">
        <f>$E$116+$I$116+$M$116</f>
        <v>0</v>
      </c>
    </row>
    <row r="121" spans="2:27" s="1" customFormat="1" ht="15.75" hidden="1" thickTop="1" x14ac:dyDescent="0.25">
      <c r="B121" s="300"/>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c r="AA121" s="17"/>
    </row>
    <row r="122" spans="2:27" ht="18.75" x14ac:dyDescent="0.25">
      <c r="B122" s="510" t="s">
        <v>216</v>
      </c>
      <c r="C122" s="510"/>
      <c r="D122" s="510"/>
      <c r="E122" s="510"/>
      <c r="F122" s="510"/>
      <c r="G122" s="510"/>
      <c r="H122" s="510"/>
      <c r="I122" s="510"/>
      <c r="J122" s="510"/>
      <c r="K122" s="510"/>
      <c r="L122" s="510"/>
      <c r="M122" s="510"/>
      <c r="N122" s="34"/>
      <c r="O122" s="34"/>
      <c r="P122" s="34"/>
      <c r="Q122" s="34"/>
      <c r="R122" s="34"/>
      <c r="S122" s="34"/>
      <c r="T122" s="34"/>
      <c r="U122" s="34"/>
    </row>
    <row r="123" spans="2:27" ht="15.75" thickBot="1" x14ac:dyDescent="0.3">
      <c r="B123" s="90"/>
      <c r="C123" s="64"/>
      <c r="D123" s="55"/>
      <c r="F123" s="90"/>
      <c r="G123" s="64"/>
      <c r="H123" s="55"/>
      <c r="J123" s="90"/>
      <c r="K123" s="64"/>
      <c r="L123" s="55"/>
      <c r="N123" s="34"/>
      <c r="O123" s="34"/>
      <c r="P123" s="34"/>
      <c r="Q123" s="34"/>
      <c r="R123" s="34"/>
      <c r="S123" s="34"/>
      <c r="T123" s="34"/>
      <c r="U123" s="34"/>
    </row>
    <row r="124" spans="2:27" ht="16.5" thickTop="1" thickBot="1" x14ac:dyDescent="0.3">
      <c r="B124" s="414" t="s">
        <v>222</v>
      </c>
      <c r="C124" s="167"/>
      <c r="D124" s="167"/>
      <c r="E124" s="165"/>
      <c r="F124" s="414" t="s">
        <v>223</v>
      </c>
      <c r="G124" s="167"/>
      <c r="H124" s="167"/>
      <c r="I124" s="165"/>
      <c r="J124" s="414" t="s">
        <v>224</v>
      </c>
      <c r="K124" s="167"/>
      <c r="L124" s="167"/>
      <c r="N124" s="34"/>
      <c r="O124" s="34"/>
      <c r="P124" s="34"/>
      <c r="Q124" s="34"/>
      <c r="R124" s="34"/>
      <c r="S124" s="34"/>
      <c r="T124" s="34"/>
      <c r="U124" s="34"/>
    </row>
    <row r="125" spans="2:27" ht="15.75" thickTop="1" x14ac:dyDescent="0.25">
      <c r="B125" s="415" t="s">
        <v>211</v>
      </c>
      <c r="C125" s="386">
        <v>0</v>
      </c>
      <c r="D125" s="164"/>
      <c r="E125" s="164"/>
      <c r="F125" s="415" t="s">
        <v>211</v>
      </c>
      <c r="G125" s="386">
        <v>0</v>
      </c>
      <c r="H125" s="164"/>
      <c r="I125" s="164"/>
      <c r="J125" s="415" t="s">
        <v>211</v>
      </c>
      <c r="K125" s="386">
        <v>0</v>
      </c>
      <c r="L125" s="164"/>
      <c r="N125" s="34"/>
      <c r="O125" s="34"/>
      <c r="P125" s="34"/>
      <c r="Q125" s="34"/>
      <c r="R125" s="34"/>
      <c r="S125" s="34"/>
      <c r="T125" s="34"/>
      <c r="U125" s="34"/>
    </row>
    <row r="126" spans="2:27" ht="15.75" thickBot="1" x14ac:dyDescent="0.3">
      <c r="B126" s="416" t="s">
        <v>233</v>
      </c>
      <c r="C126" s="388">
        <v>30</v>
      </c>
      <c r="D126" s="164"/>
      <c r="E126" s="164"/>
      <c r="F126" s="416" t="s">
        <v>233</v>
      </c>
      <c r="G126" s="388">
        <v>115</v>
      </c>
      <c r="H126" s="164"/>
      <c r="I126" s="164"/>
      <c r="J126" s="416" t="s">
        <v>233</v>
      </c>
      <c r="K126" s="388">
        <v>115</v>
      </c>
      <c r="L126" s="164"/>
      <c r="N126" s="34"/>
      <c r="O126" s="34"/>
      <c r="P126" s="34"/>
      <c r="Q126" s="34"/>
      <c r="R126" s="34"/>
      <c r="S126" s="34"/>
      <c r="T126" s="34"/>
      <c r="U126" s="34"/>
    </row>
    <row r="127" spans="2:27" ht="35.25" thickTop="1" thickBot="1" x14ac:dyDescent="0.3">
      <c r="B127" s="411" t="s">
        <v>231</v>
      </c>
      <c r="C127" s="397" t="s">
        <v>212</v>
      </c>
      <c r="D127" s="444" t="s">
        <v>218</v>
      </c>
      <c r="F127" s="411" t="s">
        <v>231</v>
      </c>
      <c r="G127" s="397" t="s">
        <v>212</v>
      </c>
      <c r="H127" s="444" t="s">
        <v>218</v>
      </c>
      <c r="J127" s="411" t="s">
        <v>231</v>
      </c>
      <c r="K127" s="397" t="s">
        <v>212</v>
      </c>
      <c r="L127" s="444" t="s">
        <v>218</v>
      </c>
      <c r="N127" s="34"/>
      <c r="O127" s="34"/>
      <c r="P127" s="34"/>
      <c r="Q127" s="34"/>
      <c r="R127" s="34"/>
      <c r="S127" s="34"/>
      <c r="T127" s="34"/>
      <c r="U127" s="34"/>
    </row>
    <row r="128" spans="2:27" ht="15.75" thickTop="1" x14ac:dyDescent="0.25">
      <c r="B128" s="417">
        <v>5</v>
      </c>
      <c r="C128" s="373">
        <v>0</v>
      </c>
      <c r="D128" s="445">
        <f>$C$125*$C$126*C128/100</f>
        <v>0</v>
      </c>
      <c r="F128" s="417">
        <v>5</v>
      </c>
      <c r="G128" s="373">
        <v>0</v>
      </c>
      <c r="H128" s="445">
        <f t="shared" ref="H128:H147" si="8">$G$125*$G$126*G128/100</f>
        <v>0</v>
      </c>
      <c r="J128" s="417">
        <v>5</v>
      </c>
      <c r="K128" s="373">
        <v>0</v>
      </c>
      <c r="L128" s="445">
        <f>$K$125*$K$126*K128/100</f>
        <v>0</v>
      </c>
      <c r="N128" s="34"/>
      <c r="O128" s="34"/>
      <c r="P128" s="34"/>
      <c r="Q128" s="34"/>
      <c r="R128" s="34"/>
      <c r="S128" s="34"/>
      <c r="T128" s="34"/>
      <c r="U128" s="34"/>
    </row>
    <row r="129" spans="2:21" x14ac:dyDescent="0.25">
      <c r="B129" s="412">
        <v>6</v>
      </c>
      <c r="C129" s="376">
        <v>0</v>
      </c>
      <c r="D129" s="445">
        <f t="shared" ref="D129:D147" si="9">$C$125*$C$126*C129/100</f>
        <v>0</v>
      </c>
      <c r="F129" s="412">
        <v>6</v>
      </c>
      <c r="G129" s="376">
        <v>0</v>
      </c>
      <c r="H129" s="445">
        <f t="shared" si="8"/>
        <v>0</v>
      </c>
      <c r="J129" s="412">
        <v>6</v>
      </c>
      <c r="K129" s="376">
        <v>0</v>
      </c>
      <c r="L129" s="445">
        <f t="shared" ref="L129:L147" si="10">$K$125*$K$126*K129/100</f>
        <v>0</v>
      </c>
      <c r="N129" s="34"/>
      <c r="O129" s="34"/>
      <c r="P129" s="34"/>
      <c r="Q129" s="34"/>
      <c r="R129" s="34"/>
      <c r="S129" s="34"/>
      <c r="T129" s="34"/>
      <c r="U129" s="34"/>
    </row>
    <row r="130" spans="2:21" x14ac:dyDescent="0.25">
      <c r="B130" s="412">
        <v>7</v>
      </c>
      <c r="C130" s="376">
        <v>50</v>
      </c>
      <c r="D130" s="445">
        <f t="shared" si="9"/>
        <v>0</v>
      </c>
      <c r="F130" s="412">
        <v>7</v>
      </c>
      <c r="G130" s="376">
        <v>50</v>
      </c>
      <c r="H130" s="445">
        <f t="shared" si="8"/>
        <v>0</v>
      </c>
      <c r="J130" s="412">
        <v>7</v>
      </c>
      <c r="K130" s="376">
        <v>50</v>
      </c>
      <c r="L130" s="445">
        <f t="shared" si="10"/>
        <v>0</v>
      </c>
      <c r="N130" s="34"/>
      <c r="O130" s="34"/>
      <c r="P130" s="34"/>
      <c r="Q130" s="34"/>
      <c r="R130" s="34"/>
      <c r="S130" s="34"/>
      <c r="T130" s="34"/>
      <c r="U130" s="34"/>
    </row>
    <row r="131" spans="2:21" x14ac:dyDescent="0.25">
      <c r="B131" s="412">
        <v>8</v>
      </c>
      <c r="C131" s="376">
        <v>70</v>
      </c>
      <c r="D131" s="445">
        <f t="shared" si="9"/>
        <v>0</v>
      </c>
      <c r="F131" s="412">
        <v>8</v>
      </c>
      <c r="G131" s="376">
        <v>70</v>
      </c>
      <c r="H131" s="445">
        <f t="shared" si="8"/>
        <v>0</v>
      </c>
      <c r="J131" s="412">
        <v>8</v>
      </c>
      <c r="K131" s="376">
        <v>70</v>
      </c>
      <c r="L131" s="445">
        <f t="shared" si="10"/>
        <v>0</v>
      </c>
      <c r="N131" s="34"/>
      <c r="O131" s="34"/>
      <c r="P131" s="34"/>
      <c r="Q131" s="34"/>
      <c r="R131" s="34"/>
      <c r="S131" s="34"/>
      <c r="T131" s="34"/>
      <c r="U131" s="34"/>
    </row>
    <row r="132" spans="2:21" x14ac:dyDescent="0.25">
      <c r="B132" s="412">
        <v>9</v>
      </c>
      <c r="C132" s="376">
        <v>80</v>
      </c>
      <c r="D132" s="445">
        <f t="shared" si="9"/>
        <v>0</v>
      </c>
      <c r="F132" s="412">
        <v>9</v>
      </c>
      <c r="G132" s="376">
        <v>80</v>
      </c>
      <c r="H132" s="445">
        <f t="shared" si="8"/>
        <v>0</v>
      </c>
      <c r="J132" s="412">
        <v>9</v>
      </c>
      <c r="K132" s="376">
        <v>80</v>
      </c>
      <c r="L132" s="445">
        <f t="shared" si="10"/>
        <v>0</v>
      </c>
      <c r="N132" s="34"/>
      <c r="O132" s="34"/>
      <c r="P132" s="34"/>
      <c r="Q132" s="34"/>
      <c r="R132" s="34"/>
      <c r="S132" s="34"/>
      <c r="T132" s="34"/>
      <c r="U132" s="34"/>
    </row>
    <row r="133" spans="2:21" x14ac:dyDescent="0.25">
      <c r="B133" s="412">
        <v>10</v>
      </c>
      <c r="C133" s="376">
        <v>100</v>
      </c>
      <c r="D133" s="445">
        <f t="shared" si="9"/>
        <v>0</v>
      </c>
      <c r="F133" s="412">
        <v>10</v>
      </c>
      <c r="G133" s="376">
        <v>100</v>
      </c>
      <c r="H133" s="445">
        <f t="shared" si="8"/>
        <v>0</v>
      </c>
      <c r="J133" s="412">
        <v>10</v>
      </c>
      <c r="K133" s="376">
        <v>100</v>
      </c>
      <c r="L133" s="445">
        <f t="shared" si="10"/>
        <v>0</v>
      </c>
      <c r="N133" s="34"/>
      <c r="O133" s="34"/>
      <c r="P133" s="34"/>
      <c r="Q133" s="34"/>
      <c r="R133" s="34"/>
      <c r="S133" s="34"/>
      <c r="T133" s="34"/>
      <c r="U133" s="34"/>
    </row>
    <row r="134" spans="2:21" x14ac:dyDescent="0.25">
      <c r="B134" s="412">
        <v>11</v>
      </c>
      <c r="C134" s="376">
        <v>100</v>
      </c>
      <c r="D134" s="445">
        <f t="shared" si="9"/>
        <v>0</v>
      </c>
      <c r="F134" s="412">
        <v>11</v>
      </c>
      <c r="G134" s="376">
        <v>100</v>
      </c>
      <c r="H134" s="445">
        <f t="shared" si="8"/>
        <v>0</v>
      </c>
      <c r="J134" s="412">
        <v>11</v>
      </c>
      <c r="K134" s="376">
        <v>100</v>
      </c>
      <c r="L134" s="445">
        <f t="shared" si="10"/>
        <v>0</v>
      </c>
      <c r="N134" s="34"/>
      <c r="O134" s="34"/>
      <c r="P134" s="34"/>
      <c r="Q134" s="34"/>
      <c r="R134" s="34"/>
      <c r="S134" s="34"/>
      <c r="T134" s="34"/>
      <c r="U134" s="34"/>
    </row>
    <row r="135" spans="2:21" x14ac:dyDescent="0.25">
      <c r="B135" s="412">
        <v>12</v>
      </c>
      <c r="C135" s="376">
        <v>0</v>
      </c>
      <c r="D135" s="445">
        <f t="shared" si="9"/>
        <v>0</v>
      </c>
      <c r="F135" s="412">
        <v>12</v>
      </c>
      <c r="G135" s="376">
        <v>0</v>
      </c>
      <c r="H135" s="445">
        <f t="shared" si="8"/>
        <v>0</v>
      </c>
      <c r="J135" s="412">
        <v>12</v>
      </c>
      <c r="K135" s="376">
        <v>0</v>
      </c>
      <c r="L135" s="445">
        <f t="shared" si="10"/>
        <v>0</v>
      </c>
      <c r="N135" s="34"/>
      <c r="O135" s="34"/>
      <c r="P135" s="34"/>
      <c r="Q135" s="34"/>
      <c r="R135" s="34"/>
      <c r="S135" s="34"/>
      <c r="T135" s="34"/>
      <c r="U135" s="34"/>
    </row>
    <row r="136" spans="2:21" x14ac:dyDescent="0.25">
      <c r="B136" s="412">
        <v>13</v>
      </c>
      <c r="C136" s="376">
        <v>0</v>
      </c>
      <c r="D136" s="445">
        <f t="shared" si="9"/>
        <v>0</v>
      </c>
      <c r="F136" s="412">
        <v>13</v>
      </c>
      <c r="G136" s="376">
        <v>0</v>
      </c>
      <c r="H136" s="445">
        <f t="shared" si="8"/>
        <v>0</v>
      </c>
      <c r="J136" s="412">
        <v>13</v>
      </c>
      <c r="K136" s="376">
        <v>0</v>
      </c>
      <c r="L136" s="445">
        <f t="shared" si="10"/>
        <v>0</v>
      </c>
      <c r="N136" s="34"/>
      <c r="O136" s="34"/>
      <c r="P136" s="34"/>
      <c r="Q136" s="34"/>
      <c r="R136" s="34"/>
      <c r="S136" s="34"/>
      <c r="T136" s="34"/>
      <c r="U136" s="34"/>
    </row>
    <row r="137" spans="2:21" x14ac:dyDescent="0.25">
      <c r="B137" s="412">
        <v>14</v>
      </c>
      <c r="C137" s="376">
        <v>40</v>
      </c>
      <c r="D137" s="445">
        <f t="shared" si="9"/>
        <v>0</v>
      </c>
      <c r="F137" s="412">
        <v>14</v>
      </c>
      <c r="G137" s="376">
        <v>40</v>
      </c>
      <c r="H137" s="445">
        <f t="shared" si="8"/>
        <v>0</v>
      </c>
      <c r="J137" s="412">
        <v>14</v>
      </c>
      <c r="K137" s="376">
        <v>40</v>
      </c>
      <c r="L137" s="445">
        <f t="shared" si="10"/>
        <v>0</v>
      </c>
      <c r="N137" s="34"/>
      <c r="O137" s="34"/>
      <c r="P137" s="34"/>
      <c r="Q137" s="34"/>
      <c r="R137" s="34"/>
      <c r="S137" s="34"/>
      <c r="T137" s="34"/>
      <c r="U137" s="34"/>
    </row>
    <row r="138" spans="2:21" x14ac:dyDescent="0.25">
      <c r="B138" s="412">
        <v>15</v>
      </c>
      <c r="C138" s="376">
        <v>40</v>
      </c>
      <c r="D138" s="445">
        <f t="shared" si="9"/>
        <v>0</v>
      </c>
      <c r="F138" s="412">
        <v>15</v>
      </c>
      <c r="G138" s="376">
        <v>40</v>
      </c>
      <c r="H138" s="445">
        <f t="shared" si="8"/>
        <v>0</v>
      </c>
      <c r="J138" s="412">
        <v>15</v>
      </c>
      <c r="K138" s="376">
        <v>40</v>
      </c>
      <c r="L138" s="445">
        <f t="shared" si="10"/>
        <v>0</v>
      </c>
      <c r="N138" s="34"/>
      <c r="O138" s="34"/>
      <c r="P138" s="34"/>
      <c r="Q138" s="34"/>
      <c r="R138" s="34"/>
      <c r="S138" s="34"/>
      <c r="T138" s="34"/>
      <c r="U138" s="34"/>
    </row>
    <row r="139" spans="2:21" x14ac:dyDescent="0.25">
      <c r="B139" s="412">
        <v>16</v>
      </c>
      <c r="C139" s="376">
        <v>60</v>
      </c>
      <c r="D139" s="445">
        <f t="shared" si="9"/>
        <v>0</v>
      </c>
      <c r="F139" s="412">
        <v>16</v>
      </c>
      <c r="G139" s="376">
        <v>60</v>
      </c>
      <c r="H139" s="445">
        <f t="shared" si="8"/>
        <v>0</v>
      </c>
      <c r="J139" s="412">
        <v>16</v>
      </c>
      <c r="K139" s="376">
        <v>60</v>
      </c>
      <c r="L139" s="445">
        <f t="shared" si="10"/>
        <v>0</v>
      </c>
      <c r="N139" s="34"/>
      <c r="O139" s="34"/>
      <c r="P139" s="34"/>
      <c r="Q139" s="34"/>
      <c r="R139" s="34"/>
      <c r="S139" s="34"/>
      <c r="T139" s="34"/>
      <c r="U139" s="34"/>
    </row>
    <row r="140" spans="2:21" x14ac:dyDescent="0.25">
      <c r="B140" s="412">
        <v>17</v>
      </c>
      <c r="C140" s="376">
        <v>0</v>
      </c>
      <c r="D140" s="445">
        <f t="shared" si="9"/>
        <v>0</v>
      </c>
      <c r="F140" s="412">
        <v>17</v>
      </c>
      <c r="G140" s="376">
        <v>0</v>
      </c>
      <c r="H140" s="445">
        <f t="shared" si="8"/>
        <v>0</v>
      </c>
      <c r="J140" s="412">
        <v>17</v>
      </c>
      <c r="K140" s="376">
        <v>0</v>
      </c>
      <c r="L140" s="445">
        <f t="shared" si="10"/>
        <v>0</v>
      </c>
      <c r="N140" s="34"/>
      <c r="O140" s="34"/>
      <c r="P140" s="34"/>
      <c r="Q140" s="34"/>
      <c r="R140" s="34"/>
      <c r="S140" s="34"/>
      <c r="T140" s="34"/>
      <c r="U140" s="34"/>
    </row>
    <row r="141" spans="2:21" x14ac:dyDescent="0.25">
      <c r="B141" s="412">
        <v>18</v>
      </c>
      <c r="C141" s="376">
        <v>0</v>
      </c>
      <c r="D141" s="445">
        <f t="shared" si="9"/>
        <v>0</v>
      </c>
      <c r="F141" s="412">
        <v>18</v>
      </c>
      <c r="G141" s="376">
        <v>0</v>
      </c>
      <c r="H141" s="445">
        <f t="shared" si="8"/>
        <v>0</v>
      </c>
      <c r="J141" s="412">
        <v>18</v>
      </c>
      <c r="K141" s="376">
        <v>0</v>
      </c>
      <c r="L141" s="445">
        <f t="shared" si="10"/>
        <v>0</v>
      </c>
      <c r="N141" s="34"/>
      <c r="O141" s="34"/>
      <c r="P141" s="34"/>
      <c r="Q141" s="34"/>
      <c r="R141" s="34"/>
      <c r="S141" s="34"/>
      <c r="T141" s="34"/>
      <c r="U141" s="34"/>
    </row>
    <row r="142" spans="2:21" x14ac:dyDescent="0.25">
      <c r="B142" s="412">
        <v>19</v>
      </c>
      <c r="C142" s="376">
        <v>0</v>
      </c>
      <c r="D142" s="445">
        <f t="shared" si="9"/>
        <v>0</v>
      </c>
      <c r="F142" s="412">
        <v>19</v>
      </c>
      <c r="G142" s="376">
        <v>0</v>
      </c>
      <c r="H142" s="445">
        <f t="shared" si="8"/>
        <v>0</v>
      </c>
      <c r="J142" s="412">
        <v>19</v>
      </c>
      <c r="K142" s="376">
        <v>0</v>
      </c>
      <c r="L142" s="445">
        <f t="shared" si="10"/>
        <v>0</v>
      </c>
      <c r="N142" s="34"/>
      <c r="O142" s="34"/>
      <c r="P142" s="34"/>
      <c r="Q142" s="34"/>
      <c r="R142" s="34"/>
      <c r="S142" s="34"/>
      <c r="T142" s="34"/>
      <c r="U142" s="34"/>
    </row>
    <row r="143" spans="2:21" x14ac:dyDescent="0.25">
      <c r="B143" s="412">
        <v>20</v>
      </c>
      <c r="C143" s="376">
        <v>0</v>
      </c>
      <c r="D143" s="445">
        <f t="shared" si="9"/>
        <v>0</v>
      </c>
      <c r="F143" s="412">
        <v>20</v>
      </c>
      <c r="G143" s="376">
        <v>0</v>
      </c>
      <c r="H143" s="445">
        <f t="shared" si="8"/>
        <v>0</v>
      </c>
      <c r="J143" s="412">
        <v>20</v>
      </c>
      <c r="K143" s="376">
        <v>0</v>
      </c>
      <c r="L143" s="445">
        <f t="shared" si="10"/>
        <v>0</v>
      </c>
      <c r="N143" s="34"/>
      <c r="O143" s="34"/>
      <c r="P143" s="34"/>
      <c r="Q143" s="34"/>
      <c r="R143" s="34"/>
      <c r="S143" s="34"/>
      <c r="T143" s="34"/>
      <c r="U143" s="34"/>
    </row>
    <row r="144" spans="2:21" x14ac:dyDescent="0.25">
      <c r="B144" s="412">
        <v>21</v>
      </c>
      <c r="C144" s="376">
        <v>0</v>
      </c>
      <c r="D144" s="445">
        <f t="shared" si="9"/>
        <v>0</v>
      </c>
      <c r="F144" s="412">
        <v>21</v>
      </c>
      <c r="G144" s="376">
        <v>0</v>
      </c>
      <c r="H144" s="445">
        <f t="shared" si="8"/>
        <v>0</v>
      </c>
      <c r="J144" s="412">
        <v>21</v>
      </c>
      <c r="K144" s="376">
        <v>0</v>
      </c>
      <c r="L144" s="445">
        <f t="shared" si="10"/>
        <v>0</v>
      </c>
      <c r="N144" s="34"/>
      <c r="O144" s="34"/>
      <c r="P144" s="34"/>
      <c r="Q144" s="34"/>
      <c r="R144" s="34"/>
      <c r="S144" s="34"/>
      <c r="T144" s="34"/>
      <c r="U144" s="34"/>
    </row>
    <row r="145" spans="2:27" x14ac:dyDescent="0.25">
      <c r="B145" s="412">
        <v>22</v>
      </c>
      <c r="C145" s="376">
        <v>0</v>
      </c>
      <c r="D145" s="445">
        <f t="shared" si="9"/>
        <v>0</v>
      </c>
      <c r="F145" s="412">
        <v>22</v>
      </c>
      <c r="G145" s="376">
        <v>0</v>
      </c>
      <c r="H145" s="445">
        <f t="shared" si="8"/>
        <v>0</v>
      </c>
      <c r="J145" s="412">
        <v>22</v>
      </c>
      <c r="K145" s="376">
        <v>0</v>
      </c>
      <c r="L145" s="445">
        <f t="shared" si="10"/>
        <v>0</v>
      </c>
      <c r="N145" s="34"/>
      <c r="O145" s="34"/>
      <c r="P145" s="34"/>
      <c r="Q145" s="34"/>
      <c r="R145" s="34"/>
      <c r="S145" s="34"/>
      <c r="T145" s="34"/>
      <c r="U145" s="34"/>
    </row>
    <row r="146" spans="2:27" x14ac:dyDescent="0.25">
      <c r="B146" s="412">
        <v>23</v>
      </c>
      <c r="C146" s="376">
        <v>0</v>
      </c>
      <c r="D146" s="445">
        <f t="shared" si="9"/>
        <v>0</v>
      </c>
      <c r="F146" s="412">
        <v>23</v>
      </c>
      <c r="G146" s="376">
        <v>0</v>
      </c>
      <c r="H146" s="445">
        <f t="shared" si="8"/>
        <v>0</v>
      </c>
      <c r="J146" s="412">
        <v>23</v>
      </c>
      <c r="K146" s="376">
        <v>0</v>
      </c>
      <c r="L146" s="445">
        <f t="shared" si="10"/>
        <v>0</v>
      </c>
      <c r="N146" s="34"/>
      <c r="O146" s="34"/>
      <c r="P146" s="34"/>
      <c r="Q146" s="34"/>
      <c r="R146" s="34"/>
      <c r="S146" s="34"/>
      <c r="T146" s="34"/>
      <c r="U146" s="34"/>
    </row>
    <row r="147" spans="2:27" ht="15.75" thickBot="1" x14ac:dyDescent="0.3">
      <c r="B147" s="413">
        <v>24</v>
      </c>
      <c r="C147" s="389">
        <v>0</v>
      </c>
      <c r="D147" s="446">
        <f t="shared" si="9"/>
        <v>0</v>
      </c>
      <c r="F147" s="413">
        <v>24</v>
      </c>
      <c r="G147" s="389">
        <v>0</v>
      </c>
      <c r="H147" s="446">
        <f t="shared" si="8"/>
        <v>0</v>
      </c>
      <c r="J147" s="413">
        <v>24</v>
      </c>
      <c r="K147" s="389">
        <v>0</v>
      </c>
      <c r="L147" s="446">
        <f t="shared" si="10"/>
        <v>0</v>
      </c>
      <c r="N147" s="34"/>
      <c r="O147" s="34"/>
      <c r="P147" s="34"/>
      <c r="Q147" s="34"/>
      <c r="R147" s="34"/>
      <c r="S147" s="34"/>
      <c r="T147" s="34"/>
      <c r="U147" s="34"/>
    </row>
    <row r="148" spans="2:27" ht="15.75" hidden="1" thickTop="1" x14ac:dyDescent="0.25">
      <c r="B148" s="90"/>
      <c r="C148" s="64"/>
      <c r="D148" s="55"/>
      <c r="F148" s="90"/>
      <c r="G148" s="64"/>
      <c r="H148" s="55"/>
      <c r="J148" s="90"/>
      <c r="K148" s="64"/>
      <c r="L148" s="55"/>
      <c r="N148" s="34"/>
      <c r="O148" s="34"/>
      <c r="P148" s="34"/>
      <c r="Q148" s="34"/>
      <c r="R148" s="34"/>
      <c r="S148" s="34"/>
      <c r="T148" s="34"/>
      <c r="U148" s="34"/>
    </row>
    <row r="149" spans="2:27" ht="15.75" hidden="1" thickBot="1" x14ac:dyDescent="0.3">
      <c r="B149" s="311" t="s">
        <v>24</v>
      </c>
      <c r="C149" s="312">
        <v>0</v>
      </c>
      <c r="D149" s="312">
        <v>1</v>
      </c>
      <c r="E149" s="312">
        <v>2</v>
      </c>
      <c r="F149" s="312">
        <v>3</v>
      </c>
      <c r="G149" s="312">
        <v>4</v>
      </c>
      <c r="H149" s="312">
        <v>5</v>
      </c>
      <c r="I149" s="312">
        <v>6</v>
      </c>
      <c r="J149" s="312">
        <v>7</v>
      </c>
      <c r="K149" s="312">
        <v>8</v>
      </c>
      <c r="L149" s="312">
        <v>9</v>
      </c>
      <c r="M149" s="312">
        <v>10</v>
      </c>
      <c r="N149" s="313">
        <v>11</v>
      </c>
      <c r="O149" s="312">
        <v>12</v>
      </c>
      <c r="P149" s="312">
        <v>13</v>
      </c>
      <c r="Q149" s="312">
        <v>14</v>
      </c>
      <c r="R149" s="312">
        <v>15</v>
      </c>
      <c r="S149" s="312">
        <v>16</v>
      </c>
      <c r="T149" s="312">
        <v>17</v>
      </c>
      <c r="U149" s="312">
        <v>18</v>
      </c>
      <c r="V149" s="312">
        <v>19</v>
      </c>
      <c r="W149" s="312">
        <v>20</v>
      </c>
      <c r="X149" s="312">
        <v>21</v>
      </c>
      <c r="Y149" s="312">
        <v>22</v>
      </c>
      <c r="Z149" s="312">
        <v>23</v>
      </c>
      <c r="AA149" s="312">
        <v>24</v>
      </c>
    </row>
    <row r="150" spans="2:27" ht="16.5" hidden="1" thickTop="1" thickBot="1" x14ac:dyDescent="0.3">
      <c r="B150" s="306" t="s">
        <v>241</v>
      </c>
      <c r="C150" s="307">
        <f t="shared" ref="C150" si="11">C149*360/24</f>
        <v>0</v>
      </c>
      <c r="D150" s="307">
        <v>0</v>
      </c>
      <c r="E150" s="307">
        <v>0</v>
      </c>
      <c r="F150" s="307">
        <v>0</v>
      </c>
      <c r="G150" s="307">
        <v>0</v>
      </c>
      <c r="H150" s="307">
        <f>$D$128+$H$128+$L$128</f>
        <v>0</v>
      </c>
      <c r="I150" s="307">
        <f>$D$129+$H$129+$L$129</f>
        <v>0</v>
      </c>
      <c r="J150" s="307">
        <f>$D$130+$H$130+$L$130</f>
        <v>0</v>
      </c>
      <c r="K150" s="307">
        <f>$D$131+$H$131+$L$131</f>
        <v>0</v>
      </c>
      <c r="L150" s="307">
        <f>$D$132+$H$132+$L$132</f>
        <v>0</v>
      </c>
      <c r="M150" s="307">
        <f>$D$133+$H$133+$L$133</f>
        <v>0</v>
      </c>
      <c r="N150" s="307">
        <f>$D$134+$H$134+$L$134</f>
        <v>0</v>
      </c>
      <c r="O150" s="307">
        <f>$D$135+$H$135+$L$135</f>
        <v>0</v>
      </c>
      <c r="P150" s="307">
        <f>$D$136+$H$136+$L$136</f>
        <v>0</v>
      </c>
      <c r="Q150" s="307">
        <f>$D$137+$H$137+$L$137</f>
        <v>0</v>
      </c>
      <c r="R150" s="307">
        <f>$D$138+$H$138+$L$138</f>
        <v>0</v>
      </c>
      <c r="S150" s="307">
        <f>$D$139+$H$139+$L$139</f>
        <v>0</v>
      </c>
      <c r="T150" s="307">
        <f>$D$140+$H$140+$L$140</f>
        <v>0</v>
      </c>
      <c r="U150" s="307">
        <f>$D$141+$H$141+$L$141</f>
        <v>0</v>
      </c>
      <c r="V150" s="307">
        <f>$D$142+$H$142+$L$142</f>
        <v>0</v>
      </c>
      <c r="W150" s="307">
        <f>$D$143+$H$143+$L$143</f>
        <v>0</v>
      </c>
      <c r="X150" s="307">
        <f>$D$144+$H$144+$L$144</f>
        <v>0</v>
      </c>
      <c r="Y150" s="307">
        <f>$D$145+$H$145+$L$145</f>
        <v>0</v>
      </c>
      <c r="Z150" s="307">
        <f>$D$146+$H$146+$L$146</f>
        <v>0</v>
      </c>
      <c r="AA150" s="307">
        <f>$D$147+$H$147+$L$147</f>
        <v>0</v>
      </c>
    </row>
    <row r="151" spans="2:27" ht="15.75" thickTop="1" x14ac:dyDescent="0.25">
      <c r="B151" s="90"/>
      <c r="C151" s="64"/>
      <c r="D151" s="55"/>
      <c r="F151" s="90"/>
      <c r="G151" s="64"/>
      <c r="H151" s="55"/>
      <c r="J151" s="90"/>
      <c r="K151" s="64"/>
      <c r="L151" s="55"/>
      <c r="N151" s="34"/>
      <c r="O151" s="34"/>
      <c r="P151" s="34"/>
      <c r="Q151" s="34"/>
      <c r="R151" s="34"/>
      <c r="S151" s="34"/>
      <c r="T151" s="34"/>
      <c r="U151" s="34"/>
    </row>
    <row r="152" spans="2:27" ht="18.75" x14ac:dyDescent="0.25">
      <c r="B152" s="511" t="s">
        <v>217</v>
      </c>
      <c r="C152" s="511"/>
      <c r="D152" s="511"/>
      <c r="E152" s="511"/>
      <c r="F152" s="511"/>
      <c r="G152" s="511"/>
      <c r="H152" s="511"/>
      <c r="I152" s="511"/>
      <c r="J152" s="511"/>
      <c r="K152" s="511"/>
      <c r="L152" s="511"/>
      <c r="M152" s="511"/>
      <c r="N152" s="34"/>
      <c r="O152" s="34"/>
      <c r="P152" s="34"/>
      <c r="Q152" s="34"/>
      <c r="R152" s="34"/>
      <c r="S152" s="34"/>
      <c r="T152" s="34"/>
      <c r="U152" s="34"/>
    </row>
    <row r="153" spans="2:27" ht="15.75" thickBot="1" x14ac:dyDescent="0.3">
      <c r="B153" s="90"/>
      <c r="C153" s="64"/>
      <c r="D153" s="55"/>
      <c r="F153" s="90"/>
      <c r="G153" s="64"/>
      <c r="H153" s="55"/>
      <c r="J153" s="90"/>
      <c r="K153" s="64"/>
      <c r="L153" s="55"/>
      <c r="N153" s="34"/>
      <c r="O153" s="34"/>
      <c r="P153" s="34"/>
      <c r="Q153" s="34"/>
      <c r="R153" s="34"/>
      <c r="S153" s="34"/>
      <c r="T153" s="34"/>
      <c r="U153" s="34"/>
    </row>
    <row r="154" spans="2:27" ht="16.5" thickTop="1" thickBot="1" x14ac:dyDescent="0.3">
      <c r="B154" s="290" t="s">
        <v>219</v>
      </c>
      <c r="C154" s="64"/>
      <c r="D154" s="55"/>
      <c r="F154" s="290" t="s">
        <v>220</v>
      </c>
      <c r="G154" s="64"/>
      <c r="H154" s="55"/>
      <c r="J154" s="290" t="s">
        <v>221</v>
      </c>
      <c r="K154" s="64"/>
      <c r="L154" s="55"/>
      <c r="N154" s="34"/>
      <c r="O154" s="34"/>
      <c r="P154" s="34"/>
      <c r="Q154" s="34"/>
      <c r="R154" s="34"/>
      <c r="S154" s="34"/>
      <c r="T154" s="34"/>
      <c r="U154" s="34"/>
    </row>
    <row r="155" spans="2:27" ht="15.75" thickTop="1" x14ac:dyDescent="0.25">
      <c r="B155" s="293" t="s">
        <v>215</v>
      </c>
      <c r="C155" s="386">
        <v>0</v>
      </c>
      <c r="D155" s="55"/>
      <c r="F155" s="293" t="s">
        <v>215</v>
      </c>
      <c r="G155" s="386">
        <v>0</v>
      </c>
      <c r="H155" s="55"/>
      <c r="J155" s="293" t="s">
        <v>215</v>
      </c>
      <c r="K155" s="386">
        <v>0</v>
      </c>
      <c r="L155" s="55"/>
      <c r="N155" s="34"/>
      <c r="O155" s="34"/>
      <c r="P155" s="34"/>
      <c r="Q155" s="34"/>
      <c r="R155" s="34"/>
      <c r="S155" s="34"/>
      <c r="T155" s="34"/>
      <c r="U155" s="34"/>
    </row>
    <row r="156" spans="2:27" ht="15.75" thickBot="1" x14ac:dyDescent="0.3">
      <c r="B156" s="294" t="s">
        <v>232</v>
      </c>
      <c r="C156" s="388">
        <v>50</v>
      </c>
      <c r="D156" s="55"/>
      <c r="F156" s="294" t="s">
        <v>232</v>
      </c>
      <c r="G156" s="388">
        <v>50</v>
      </c>
      <c r="H156" s="55"/>
      <c r="J156" s="294" t="s">
        <v>232</v>
      </c>
      <c r="K156" s="388">
        <v>50</v>
      </c>
      <c r="L156" s="55"/>
      <c r="N156" s="34"/>
      <c r="O156" s="34"/>
      <c r="P156" s="34"/>
      <c r="Q156" s="34"/>
      <c r="R156" s="34"/>
      <c r="S156" s="34"/>
      <c r="T156" s="34"/>
      <c r="U156" s="34"/>
    </row>
    <row r="157" spans="2:27" ht="35.25" thickTop="1" thickBot="1" x14ac:dyDescent="0.3">
      <c r="B157" s="292" t="s">
        <v>206</v>
      </c>
      <c r="C157" s="397" t="s">
        <v>212</v>
      </c>
      <c r="D157" s="444" t="s">
        <v>218</v>
      </c>
      <c r="F157" s="292" t="s">
        <v>206</v>
      </c>
      <c r="G157" s="397" t="s">
        <v>212</v>
      </c>
      <c r="H157" s="444" t="s">
        <v>218</v>
      </c>
      <c r="J157" s="292" t="s">
        <v>206</v>
      </c>
      <c r="K157" s="397" t="s">
        <v>212</v>
      </c>
      <c r="L157" s="444" t="s">
        <v>218</v>
      </c>
      <c r="N157" s="34"/>
      <c r="O157" s="34"/>
      <c r="P157" s="34"/>
      <c r="Q157" s="34"/>
      <c r="R157" s="34"/>
      <c r="S157" s="34"/>
      <c r="T157" s="34"/>
      <c r="U157" s="34"/>
    </row>
    <row r="158" spans="2:27" ht="15.75" thickTop="1" x14ac:dyDescent="0.25">
      <c r="B158" s="291">
        <v>5</v>
      </c>
      <c r="C158" s="373">
        <v>0</v>
      </c>
      <c r="D158" s="445">
        <f>$C$155*$C$156*C158/100</f>
        <v>0</v>
      </c>
      <c r="F158" s="291">
        <v>5</v>
      </c>
      <c r="G158" s="373">
        <v>100</v>
      </c>
      <c r="H158" s="445">
        <f t="shared" ref="H158:H177" si="12">$G$155*$G$156*G158/100</f>
        <v>0</v>
      </c>
      <c r="J158" s="291">
        <v>5</v>
      </c>
      <c r="K158" s="373">
        <v>100</v>
      </c>
      <c r="L158" s="445">
        <f t="shared" ref="L158:L177" si="13">$K$155*$K$156*K158/100</f>
        <v>0</v>
      </c>
      <c r="N158" s="34"/>
      <c r="O158" s="34"/>
      <c r="P158" s="34"/>
      <c r="Q158" s="34"/>
      <c r="R158" s="34"/>
      <c r="S158" s="34"/>
      <c r="T158" s="34"/>
      <c r="U158" s="34"/>
    </row>
    <row r="159" spans="2:27" x14ac:dyDescent="0.25">
      <c r="B159" s="288">
        <v>6</v>
      </c>
      <c r="C159" s="376">
        <v>50</v>
      </c>
      <c r="D159" s="445">
        <f t="shared" ref="D159:D177" si="14">$C$155*$C$156*C159/100</f>
        <v>0</v>
      </c>
      <c r="F159" s="288">
        <v>6</v>
      </c>
      <c r="G159" s="376">
        <v>100</v>
      </c>
      <c r="H159" s="445">
        <f t="shared" si="12"/>
        <v>0</v>
      </c>
      <c r="J159" s="288">
        <v>6</v>
      </c>
      <c r="K159" s="376">
        <v>100</v>
      </c>
      <c r="L159" s="445">
        <f t="shared" si="13"/>
        <v>0</v>
      </c>
      <c r="N159" s="34"/>
      <c r="O159" s="34"/>
      <c r="P159" s="34"/>
      <c r="Q159" s="34"/>
      <c r="R159" s="34"/>
      <c r="S159" s="34"/>
      <c r="T159" s="34"/>
      <c r="U159" s="34"/>
    </row>
    <row r="160" spans="2:27" x14ac:dyDescent="0.25">
      <c r="B160" s="288">
        <v>7</v>
      </c>
      <c r="C160" s="376">
        <v>70</v>
      </c>
      <c r="D160" s="445">
        <f t="shared" si="14"/>
        <v>0</v>
      </c>
      <c r="F160" s="288">
        <v>7</v>
      </c>
      <c r="G160" s="376">
        <v>100</v>
      </c>
      <c r="H160" s="445">
        <f t="shared" si="12"/>
        <v>0</v>
      </c>
      <c r="J160" s="288">
        <v>7</v>
      </c>
      <c r="K160" s="376">
        <v>100</v>
      </c>
      <c r="L160" s="445">
        <f t="shared" si="13"/>
        <v>0</v>
      </c>
      <c r="N160" s="34"/>
      <c r="O160" s="34"/>
      <c r="P160" s="34"/>
      <c r="Q160" s="34"/>
      <c r="R160" s="34"/>
      <c r="S160" s="34"/>
      <c r="T160" s="34"/>
      <c r="U160" s="34"/>
    </row>
    <row r="161" spans="2:21" x14ac:dyDescent="0.25">
      <c r="B161" s="288">
        <v>8</v>
      </c>
      <c r="C161" s="376">
        <v>10</v>
      </c>
      <c r="D161" s="445">
        <f t="shared" si="14"/>
        <v>0</v>
      </c>
      <c r="F161" s="288">
        <v>8</v>
      </c>
      <c r="G161" s="376">
        <v>50</v>
      </c>
      <c r="H161" s="445">
        <f t="shared" si="12"/>
        <v>0</v>
      </c>
      <c r="J161" s="288">
        <v>8</v>
      </c>
      <c r="K161" s="376">
        <v>50</v>
      </c>
      <c r="L161" s="445">
        <f t="shared" si="13"/>
        <v>0</v>
      </c>
      <c r="N161" s="34"/>
      <c r="O161" s="34"/>
      <c r="P161" s="34"/>
      <c r="Q161" s="34"/>
      <c r="R161" s="34"/>
      <c r="S161" s="34"/>
      <c r="T161" s="34"/>
      <c r="U161" s="34"/>
    </row>
    <row r="162" spans="2:21" x14ac:dyDescent="0.25">
      <c r="B162" s="288">
        <v>9</v>
      </c>
      <c r="C162" s="376">
        <v>0</v>
      </c>
      <c r="D162" s="445">
        <f t="shared" si="14"/>
        <v>0</v>
      </c>
      <c r="F162" s="288">
        <v>9</v>
      </c>
      <c r="G162" s="376">
        <v>0</v>
      </c>
      <c r="H162" s="445">
        <f t="shared" si="12"/>
        <v>0</v>
      </c>
      <c r="J162" s="288">
        <v>9</v>
      </c>
      <c r="K162" s="376">
        <v>0</v>
      </c>
      <c r="L162" s="445">
        <f t="shared" si="13"/>
        <v>0</v>
      </c>
      <c r="N162" s="34"/>
      <c r="O162" s="34"/>
      <c r="P162" s="34"/>
      <c r="Q162" s="34"/>
      <c r="R162" s="34"/>
      <c r="S162" s="34"/>
      <c r="T162" s="34"/>
      <c r="U162" s="34"/>
    </row>
    <row r="163" spans="2:21" x14ac:dyDescent="0.25">
      <c r="B163" s="288">
        <v>10</v>
      </c>
      <c r="C163" s="376">
        <v>0</v>
      </c>
      <c r="D163" s="445">
        <f t="shared" si="14"/>
        <v>0</v>
      </c>
      <c r="F163" s="288">
        <v>10</v>
      </c>
      <c r="G163" s="376">
        <v>0</v>
      </c>
      <c r="H163" s="445">
        <f t="shared" si="12"/>
        <v>0</v>
      </c>
      <c r="J163" s="288">
        <v>10</v>
      </c>
      <c r="K163" s="376">
        <v>0</v>
      </c>
      <c r="L163" s="445">
        <f t="shared" si="13"/>
        <v>0</v>
      </c>
      <c r="N163" s="34"/>
      <c r="O163" s="34"/>
      <c r="P163" s="34"/>
      <c r="Q163" s="34"/>
      <c r="R163" s="34"/>
      <c r="S163" s="34"/>
      <c r="T163" s="34"/>
      <c r="U163" s="34"/>
    </row>
    <row r="164" spans="2:21" x14ac:dyDescent="0.25">
      <c r="B164" s="288">
        <v>11</v>
      </c>
      <c r="C164" s="376">
        <v>0</v>
      </c>
      <c r="D164" s="445">
        <f t="shared" si="14"/>
        <v>0</v>
      </c>
      <c r="F164" s="288">
        <v>11</v>
      </c>
      <c r="G164" s="376">
        <v>0</v>
      </c>
      <c r="H164" s="445">
        <f t="shared" si="12"/>
        <v>0</v>
      </c>
      <c r="J164" s="288">
        <v>11</v>
      </c>
      <c r="K164" s="376">
        <v>0</v>
      </c>
      <c r="L164" s="445">
        <f t="shared" si="13"/>
        <v>0</v>
      </c>
      <c r="N164" s="34"/>
      <c r="O164" s="34"/>
      <c r="P164" s="34"/>
      <c r="Q164" s="34"/>
      <c r="R164" s="34"/>
      <c r="S164" s="34"/>
      <c r="T164" s="34"/>
      <c r="U164" s="34"/>
    </row>
    <row r="165" spans="2:21" x14ac:dyDescent="0.25">
      <c r="B165" s="288">
        <v>12</v>
      </c>
      <c r="C165" s="376">
        <v>0</v>
      </c>
      <c r="D165" s="445">
        <f t="shared" si="14"/>
        <v>0</v>
      </c>
      <c r="F165" s="288">
        <v>12</v>
      </c>
      <c r="G165" s="376">
        <v>0</v>
      </c>
      <c r="H165" s="445">
        <f t="shared" si="12"/>
        <v>0</v>
      </c>
      <c r="J165" s="288">
        <v>12</v>
      </c>
      <c r="K165" s="376">
        <v>0</v>
      </c>
      <c r="L165" s="445">
        <f t="shared" si="13"/>
        <v>0</v>
      </c>
      <c r="N165" s="34"/>
      <c r="O165" s="34"/>
      <c r="P165" s="34"/>
      <c r="Q165" s="34"/>
      <c r="R165" s="34"/>
      <c r="S165" s="34"/>
      <c r="T165" s="34"/>
      <c r="U165" s="34"/>
    </row>
    <row r="166" spans="2:21" x14ac:dyDescent="0.25">
      <c r="B166" s="288">
        <v>13</v>
      </c>
      <c r="C166" s="376">
        <v>0</v>
      </c>
      <c r="D166" s="445">
        <f t="shared" si="14"/>
        <v>0</v>
      </c>
      <c r="F166" s="288">
        <v>13</v>
      </c>
      <c r="G166" s="376">
        <v>0</v>
      </c>
      <c r="H166" s="445">
        <f t="shared" si="12"/>
        <v>0</v>
      </c>
      <c r="J166" s="288">
        <v>13</v>
      </c>
      <c r="K166" s="376">
        <v>0</v>
      </c>
      <c r="L166" s="445">
        <f t="shared" si="13"/>
        <v>0</v>
      </c>
      <c r="N166" s="34"/>
      <c r="O166" s="34"/>
      <c r="P166" s="34"/>
      <c r="Q166" s="34"/>
      <c r="R166" s="34"/>
      <c r="S166" s="34"/>
      <c r="T166" s="34"/>
      <c r="U166" s="34"/>
    </row>
    <row r="167" spans="2:21" x14ac:dyDescent="0.25">
      <c r="B167" s="288">
        <v>14</v>
      </c>
      <c r="C167" s="376">
        <v>0</v>
      </c>
      <c r="D167" s="445">
        <f>$C$155*$C$156*C167/100</f>
        <v>0</v>
      </c>
      <c r="F167" s="288">
        <v>14</v>
      </c>
      <c r="G167" s="376">
        <v>0</v>
      </c>
      <c r="H167" s="445">
        <f t="shared" si="12"/>
        <v>0</v>
      </c>
      <c r="J167" s="288">
        <v>14</v>
      </c>
      <c r="K167" s="376">
        <v>0</v>
      </c>
      <c r="L167" s="445">
        <f t="shared" si="13"/>
        <v>0</v>
      </c>
      <c r="N167" s="34"/>
      <c r="O167" s="34"/>
      <c r="P167" s="34"/>
      <c r="Q167" s="34"/>
      <c r="R167" s="34"/>
      <c r="S167" s="34"/>
      <c r="T167" s="34"/>
      <c r="U167" s="34"/>
    </row>
    <row r="168" spans="2:21" x14ac:dyDescent="0.25">
      <c r="B168" s="288">
        <v>15</v>
      </c>
      <c r="C168" s="376">
        <v>0</v>
      </c>
      <c r="D168" s="445">
        <f t="shared" si="14"/>
        <v>0</v>
      </c>
      <c r="F168" s="288">
        <v>15</v>
      </c>
      <c r="G168" s="376">
        <v>0</v>
      </c>
      <c r="H168" s="445">
        <f t="shared" si="12"/>
        <v>0</v>
      </c>
      <c r="J168" s="288">
        <v>15</v>
      </c>
      <c r="K168" s="376">
        <v>0</v>
      </c>
      <c r="L168" s="445">
        <f t="shared" si="13"/>
        <v>0</v>
      </c>
      <c r="N168" s="34"/>
      <c r="O168" s="34"/>
      <c r="P168" s="34"/>
      <c r="Q168" s="34"/>
      <c r="R168" s="34"/>
      <c r="S168" s="34"/>
      <c r="T168" s="34"/>
      <c r="U168" s="34"/>
    </row>
    <row r="169" spans="2:21" x14ac:dyDescent="0.25">
      <c r="B169" s="288">
        <v>16</v>
      </c>
      <c r="C169" s="376">
        <v>0</v>
      </c>
      <c r="D169" s="445">
        <f t="shared" si="14"/>
        <v>0</v>
      </c>
      <c r="F169" s="288">
        <v>16</v>
      </c>
      <c r="G169" s="376">
        <v>0</v>
      </c>
      <c r="H169" s="445">
        <f t="shared" si="12"/>
        <v>0</v>
      </c>
      <c r="J169" s="288">
        <v>16</v>
      </c>
      <c r="K169" s="376">
        <v>0</v>
      </c>
      <c r="L169" s="445">
        <f t="shared" si="13"/>
        <v>0</v>
      </c>
      <c r="N169" s="34"/>
      <c r="O169" s="34"/>
      <c r="P169" s="34"/>
      <c r="Q169" s="34"/>
      <c r="R169" s="34"/>
      <c r="S169" s="34"/>
      <c r="T169" s="34"/>
      <c r="U169" s="34"/>
    </row>
    <row r="170" spans="2:21" x14ac:dyDescent="0.25">
      <c r="B170" s="288">
        <v>17</v>
      </c>
      <c r="C170" s="376">
        <v>0</v>
      </c>
      <c r="D170" s="445">
        <f t="shared" si="14"/>
        <v>0</v>
      </c>
      <c r="F170" s="288">
        <v>17</v>
      </c>
      <c r="G170" s="376">
        <v>0</v>
      </c>
      <c r="H170" s="445">
        <f t="shared" si="12"/>
        <v>0</v>
      </c>
      <c r="J170" s="288">
        <v>17</v>
      </c>
      <c r="K170" s="376">
        <v>0</v>
      </c>
      <c r="L170" s="445">
        <f t="shared" si="13"/>
        <v>0</v>
      </c>
      <c r="N170" s="34"/>
      <c r="O170" s="34"/>
      <c r="P170" s="34"/>
      <c r="Q170" s="34"/>
      <c r="R170" s="34"/>
      <c r="S170" s="34"/>
      <c r="T170" s="34"/>
      <c r="U170" s="34"/>
    </row>
    <row r="171" spans="2:21" x14ac:dyDescent="0.25">
      <c r="B171" s="288">
        <v>18</v>
      </c>
      <c r="C171" s="376">
        <v>0</v>
      </c>
      <c r="D171" s="445">
        <f t="shared" si="14"/>
        <v>0</v>
      </c>
      <c r="F171" s="288">
        <v>18</v>
      </c>
      <c r="G171" s="376">
        <v>0</v>
      </c>
      <c r="H171" s="445">
        <f t="shared" si="12"/>
        <v>0</v>
      </c>
      <c r="J171" s="288">
        <v>18</v>
      </c>
      <c r="K171" s="376">
        <v>0</v>
      </c>
      <c r="L171" s="445">
        <f t="shared" si="13"/>
        <v>0</v>
      </c>
      <c r="N171" s="34"/>
      <c r="O171" s="34"/>
      <c r="P171" s="34"/>
      <c r="Q171" s="34"/>
      <c r="R171" s="34"/>
      <c r="S171" s="34"/>
      <c r="T171" s="34"/>
      <c r="U171" s="34"/>
    </row>
    <row r="172" spans="2:21" x14ac:dyDescent="0.25">
      <c r="B172" s="288">
        <v>19</v>
      </c>
      <c r="C172" s="376">
        <v>0</v>
      </c>
      <c r="D172" s="445">
        <f t="shared" si="14"/>
        <v>0</v>
      </c>
      <c r="F172" s="288">
        <v>19</v>
      </c>
      <c r="G172" s="376">
        <v>0</v>
      </c>
      <c r="H172" s="445">
        <f t="shared" si="12"/>
        <v>0</v>
      </c>
      <c r="J172" s="288">
        <v>19</v>
      </c>
      <c r="K172" s="376">
        <v>0</v>
      </c>
      <c r="L172" s="445">
        <f t="shared" si="13"/>
        <v>0</v>
      </c>
      <c r="N172" s="34"/>
      <c r="O172" s="34"/>
      <c r="P172" s="34"/>
      <c r="Q172" s="34"/>
      <c r="R172" s="34"/>
      <c r="S172" s="34"/>
      <c r="T172" s="34"/>
      <c r="U172" s="34"/>
    </row>
    <row r="173" spans="2:21" x14ac:dyDescent="0.25">
      <c r="B173" s="288">
        <v>20</v>
      </c>
      <c r="C173" s="376">
        <v>20</v>
      </c>
      <c r="D173" s="445">
        <f t="shared" si="14"/>
        <v>0</v>
      </c>
      <c r="F173" s="288">
        <v>20</v>
      </c>
      <c r="G173" s="376">
        <v>20</v>
      </c>
      <c r="H173" s="445">
        <f t="shared" si="12"/>
        <v>0</v>
      </c>
      <c r="J173" s="288">
        <v>20</v>
      </c>
      <c r="K173" s="376">
        <v>20</v>
      </c>
      <c r="L173" s="445">
        <f t="shared" si="13"/>
        <v>0</v>
      </c>
      <c r="N173" s="34"/>
      <c r="O173" s="34"/>
      <c r="P173" s="34"/>
      <c r="Q173" s="34"/>
      <c r="R173" s="34"/>
      <c r="S173" s="34"/>
      <c r="T173" s="34"/>
      <c r="U173" s="34"/>
    </row>
    <row r="174" spans="2:21" x14ac:dyDescent="0.25">
      <c r="B174" s="288">
        <v>21</v>
      </c>
      <c r="C174" s="376">
        <v>60</v>
      </c>
      <c r="D174" s="445">
        <f t="shared" si="14"/>
        <v>0</v>
      </c>
      <c r="F174" s="288">
        <v>21</v>
      </c>
      <c r="G174" s="376">
        <v>60</v>
      </c>
      <c r="H174" s="445">
        <f t="shared" si="12"/>
        <v>0</v>
      </c>
      <c r="J174" s="288">
        <v>21</v>
      </c>
      <c r="K174" s="376">
        <v>60</v>
      </c>
      <c r="L174" s="445">
        <f t="shared" si="13"/>
        <v>0</v>
      </c>
      <c r="N174" s="34"/>
      <c r="O174" s="34"/>
      <c r="P174" s="34"/>
      <c r="Q174" s="34"/>
      <c r="R174" s="34"/>
      <c r="S174" s="34"/>
      <c r="T174" s="34"/>
      <c r="U174" s="34"/>
    </row>
    <row r="175" spans="2:21" x14ac:dyDescent="0.25">
      <c r="B175" s="288">
        <v>22</v>
      </c>
      <c r="C175" s="376">
        <v>100</v>
      </c>
      <c r="D175" s="445">
        <f t="shared" si="14"/>
        <v>0</v>
      </c>
      <c r="F175" s="288">
        <v>22</v>
      </c>
      <c r="G175" s="376">
        <v>100</v>
      </c>
      <c r="H175" s="445">
        <f t="shared" si="12"/>
        <v>0</v>
      </c>
      <c r="J175" s="288">
        <v>22</v>
      </c>
      <c r="K175" s="376">
        <v>100</v>
      </c>
      <c r="L175" s="445">
        <f t="shared" si="13"/>
        <v>0</v>
      </c>
      <c r="N175" s="34"/>
      <c r="O175" s="34"/>
      <c r="P175" s="34"/>
      <c r="Q175" s="34"/>
      <c r="R175" s="34"/>
      <c r="S175" s="34"/>
      <c r="T175" s="34"/>
      <c r="U175" s="34"/>
    </row>
    <row r="176" spans="2:21" x14ac:dyDescent="0.25">
      <c r="B176" s="288">
        <v>23</v>
      </c>
      <c r="C176" s="376">
        <v>100</v>
      </c>
      <c r="D176" s="445">
        <f t="shared" si="14"/>
        <v>0</v>
      </c>
      <c r="F176" s="288">
        <v>23</v>
      </c>
      <c r="G176" s="376">
        <v>100</v>
      </c>
      <c r="H176" s="445">
        <f t="shared" si="12"/>
        <v>0</v>
      </c>
      <c r="J176" s="288">
        <v>23</v>
      </c>
      <c r="K176" s="376">
        <v>100</v>
      </c>
      <c r="L176" s="445">
        <f t="shared" si="13"/>
        <v>0</v>
      </c>
      <c r="N176" s="34"/>
      <c r="O176" s="34"/>
      <c r="P176" s="34"/>
      <c r="Q176" s="34"/>
      <c r="R176" s="34"/>
      <c r="S176" s="34"/>
      <c r="T176" s="34"/>
      <c r="U176" s="34"/>
    </row>
    <row r="177" spans="2:27" ht="15.75" thickBot="1" x14ac:dyDescent="0.3">
      <c r="B177" s="289">
        <v>24</v>
      </c>
      <c r="C177" s="389">
        <v>0</v>
      </c>
      <c r="D177" s="446">
        <f t="shared" si="14"/>
        <v>0</v>
      </c>
      <c r="F177" s="289">
        <v>24</v>
      </c>
      <c r="G177" s="389">
        <v>0</v>
      </c>
      <c r="H177" s="446">
        <f t="shared" si="12"/>
        <v>0</v>
      </c>
      <c r="J177" s="289">
        <v>24</v>
      </c>
      <c r="K177" s="389">
        <v>0</v>
      </c>
      <c r="L177" s="446">
        <f t="shared" si="13"/>
        <v>0</v>
      </c>
      <c r="N177" s="34"/>
      <c r="O177" s="34"/>
      <c r="P177" s="34"/>
      <c r="Q177" s="34"/>
      <c r="R177" s="34"/>
      <c r="S177" s="34"/>
      <c r="T177" s="34"/>
      <c r="U177" s="34"/>
    </row>
    <row r="178" spans="2:27" ht="15.75" thickTop="1" x14ac:dyDescent="0.25">
      <c r="B178" s="90"/>
      <c r="C178" s="64"/>
      <c r="D178" s="55"/>
      <c r="F178" s="90"/>
      <c r="G178" s="64"/>
      <c r="H178" s="55"/>
      <c r="J178" s="90"/>
      <c r="K178" s="64"/>
      <c r="L178" s="55"/>
      <c r="N178" s="34"/>
      <c r="O178" s="34"/>
      <c r="P178" s="34"/>
      <c r="Q178" s="34"/>
      <c r="R178" s="34"/>
      <c r="S178" s="34"/>
      <c r="T178" s="34"/>
      <c r="U178" s="34"/>
    </row>
    <row r="179" spans="2:27" ht="15.75" hidden="1" thickBot="1" x14ac:dyDescent="0.3">
      <c r="B179" s="314" t="s">
        <v>24</v>
      </c>
      <c r="C179" s="315">
        <v>0</v>
      </c>
      <c r="D179" s="315">
        <v>1</v>
      </c>
      <c r="E179" s="315">
        <v>2</v>
      </c>
      <c r="F179" s="315">
        <v>3</v>
      </c>
      <c r="G179" s="315">
        <v>4</v>
      </c>
      <c r="H179" s="315">
        <v>5</v>
      </c>
      <c r="I179" s="315">
        <v>6</v>
      </c>
      <c r="J179" s="315">
        <v>7</v>
      </c>
      <c r="K179" s="315">
        <v>8</v>
      </c>
      <c r="L179" s="315">
        <v>9</v>
      </c>
      <c r="M179" s="315">
        <v>10</v>
      </c>
      <c r="N179" s="316">
        <v>11</v>
      </c>
      <c r="O179" s="315">
        <v>12</v>
      </c>
      <c r="P179" s="315">
        <v>13</v>
      </c>
      <c r="Q179" s="315">
        <v>14</v>
      </c>
      <c r="R179" s="315">
        <v>15</v>
      </c>
      <c r="S179" s="315">
        <v>16</v>
      </c>
      <c r="T179" s="315">
        <v>17</v>
      </c>
      <c r="U179" s="315">
        <v>18</v>
      </c>
      <c r="V179" s="315">
        <v>19</v>
      </c>
      <c r="W179" s="315">
        <v>20</v>
      </c>
      <c r="X179" s="315">
        <v>21</v>
      </c>
      <c r="Y179" s="315">
        <v>22</v>
      </c>
      <c r="Z179" s="315">
        <v>23</v>
      </c>
      <c r="AA179" s="315">
        <v>24</v>
      </c>
    </row>
    <row r="180" spans="2:27" ht="16.5" hidden="1" thickTop="1" thickBot="1" x14ac:dyDescent="0.3">
      <c r="B180" s="308" t="s">
        <v>241</v>
      </c>
      <c r="C180" s="309">
        <f t="shared" ref="C180" si="15">C179*360/24</f>
        <v>0</v>
      </c>
      <c r="D180" s="309">
        <v>0</v>
      </c>
      <c r="E180" s="309">
        <v>0</v>
      </c>
      <c r="F180" s="309">
        <v>0</v>
      </c>
      <c r="G180" s="309">
        <v>0</v>
      </c>
      <c r="H180" s="309">
        <f>$D$158+$H$158+$L$158</f>
        <v>0</v>
      </c>
      <c r="I180" s="309">
        <f>$D$159+$H$159+$L$159</f>
        <v>0</v>
      </c>
      <c r="J180" s="309">
        <f>$D$160+$H$160+$L$160</f>
        <v>0</v>
      </c>
      <c r="K180" s="309">
        <f>$D$161+$H$161+$L$161</f>
        <v>0</v>
      </c>
      <c r="L180" s="309">
        <f>$D$162+$H$162+$L$162</f>
        <v>0</v>
      </c>
      <c r="M180" s="309">
        <f>$D$163+$H$163+$L$163</f>
        <v>0</v>
      </c>
      <c r="N180" s="309">
        <f>$D$164+$H$164+$L$164</f>
        <v>0</v>
      </c>
      <c r="O180" s="309">
        <f>$D$165+$H$165+$L$165</f>
        <v>0</v>
      </c>
      <c r="P180" s="309">
        <f>$D$166+$H$166+$L$166</f>
        <v>0</v>
      </c>
      <c r="Q180" s="309">
        <f>$D$167+$H$167+$L$167</f>
        <v>0</v>
      </c>
      <c r="R180" s="309">
        <f>$D$168+$H$168+$L$168</f>
        <v>0</v>
      </c>
      <c r="S180" s="309">
        <f>$D$169+$H$169+$L$169</f>
        <v>0</v>
      </c>
      <c r="T180" s="309">
        <f>$D$170+$H$170+$L$170</f>
        <v>0</v>
      </c>
      <c r="U180" s="309">
        <f>$D$171+$H$171+$L$171</f>
        <v>0</v>
      </c>
      <c r="V180" s="309">
        <f>$D$172+$H$172+$L$172</f>
        <v>0</v>
      </c>
      <c r="W180" s="309">
        <f>$D$173+$H$173+$L$173</f>
        <v>0</v>
      </c>
      <c r="X180" s="309">
        <f>$D$174+$H$174+$L$174</f>
        <v>0</v>
      </c>
      <c r="Y180" s="309">
        <f>$D$175+$H$175+$L$175</f>
        <v>0</v>
      </c>
      <c r="Z180" s="309">
        <f>$D$176+$H$176+$L$176</f>
        <v>0</v>
      </c>
      <c r="AA180" s="309">
        <f>$D$177+$H$177+$L$177</f>
        <v>0</v>
      </c>
    </row>
    <row r="181" spans="2:27" ht="15.75" hidden="1" thickTop="1" x14ac:dyDescent="0.25">
      <c r="B181" s="90"/>
      <c r="C181" s="64"/>
      <c r="D181" s="55"/>
      <c r="F181" s="90"/>
      <c r="G181" s="64"/>
      <c r="H181" s="55"/>
      <c r="J181" s="90"/>
      <c r="K181" s="64"/>
      <c r="L181" s="55"/>
      <c r="N181" s="34"/>
      <c r="O181" s="34"/>
      <c r="P181" s="34"/>
      <c r="Q181" s="34"/>
      <c r="R181" s="34"/>
      <c r="S181" s="34"/>
      <c r="T181" s="34"/>
      <c r="U181" s="34"/>
    </row>
    <row r="182" spans="2:27" ht="18.75" x14ac:dyDescent="0.25">
      <c r="B182" s="512" t="s">
        <v>292</v>
      </c>
      <c r="C182" s="512"/>
      <c r="D182" s="512"/>
      <c r="E182" s="512"/>
      <c r="F182" s="90"/>
      <c r="G182" s="64"/>
      <c r="H182" s="55"/>
      <c r="J182" s="90"/>
      <c r="K182" s="64"/>
      <c r="L182" s="55"/>
      <c r="N182" s="34"/>
      <c r="O182" s="34"/>
      <c r="P182" s="34"/>
      <c r="Q182" s="34"/>
      <c r="R182" s="34"/>
      <c r="S182" s="34"/>
      <c r="T182" s="34"/>
      <c r="U182" s="34"/>
    </row>
    <row r="183" spans="2:27" ht="15.75" thickBot="1" x14ac:dyDescent="0.3">
      <c r="D183" s="55"/>
      <c r="F183" s="90"/>
      <c r="G183" s="64"/>
      <c r="H183" s="55"/>
      <c r="J183" s="90"/>
      <c r="K183" s="64"/>
      <c r="L183" s="55"/>
      <c r="N183" s="34"/>
      <c r="O183" s="34"/>
      <c r="P183" s="34"/>
      <c r="Q183" s="34"/>
      <c r="R183" s="34"/>
      <c r="S183" s="34"/>
      <c r="T183" s="34"/>
      <c r="U183" s="34"/>
    </row>
    <row r="184" spans="2:27" ht="15.75" thickTop="1" x14ac:dyDescent="0.25">
      <c r="B184" s="482" t="s">
        <v>250</v>
      </c>
      <c r="C184" s="483">
        <v>0</v>
      </c>
      <c r="D184" s="55"/>
      <c r="F184" s="90"/>
      <c r="G184" s="64"/>
      <c r="H184" s="55"/>
      <c r="J184" s="90"/>
      <c r="K184" s="64"/>
      <c r="L184" s="55"/>
      <c r="N184" s="34"/>
      <c r="O184" s="34"/>
      <c r="P184" s="34"/>
      <c r="Q184" s="34"/>
      <c r="R184" s="34"/>
      <c r="S184" s="34"/>
      <c r="T184" s="34"/>
      <c r="U184" s="34"/>
    </row>
    <row r="185" spans="2:27" x14ac:dyDescent="0.25">
      <c r="B185" s="484" t="s">
        <v>252</v>
      </c>
      <c r="C185" s="485">
        <v>4</v>
      </c>
      <c r="D185" s="55"/>
      <c r="F185" s="90"/>
      <c r="G185" s="64"/>
      <c r="H185" s="55"/>
      <c r="J185" s="90"/>
      <c r="K185" s="64"/>
      <c r="L185" s="55"/>
      <c r="N185" s="34"/>
      <c r="O185" s="34"/>
      <c r="P185" s="34"/>
      <c r="Q185" s="34"/>
      <c r="R185" s="34"/>
      <c r="S185" s="34"/>
      <c r="T185" s="34"/>
      <c r="U185" s="34"/>
    </row>
    <row r="186" spans="2:27" ht="23.25" customHeight="1" x14ac:dyDescent="0.25">
      <c r="B186" s="486" t="s">
        <v>265</v>
      </c>
      <c r="C186" s="485">
        <v>1</v>
      </c>
      <c r="D186" s="55"/>
      <c r="F186" s="90"/>
      <c r="G186" s="64"/>
      <c r="H186" s="55"/>
      <c r="J186" s="90"/>
      <c r="K186" s="64"/>
      <c r="L186" s="55"/>
      <c r="N186" s="34"/>
      <c r="O186" s="34"/>
      <c r="P186" s="34"/>
      <c r="Q186" s="34"/>
      <c r="R186" s="34"/>
      <c r="S186" s="34"/>
      <c r="T186" s="34"/>
      <c r="U186" s="34"/>
    </row>
    <row r="187" spans="2:27" x14ac:dyDescent="0.25">
      <c r="B187" s="484" t="s">
        <v>251</v>
      </c>
      <c r="C187" s="487">
        <f>$C$184*$C$185*$C$186*5</f>
        <v>0</v>
      </c>
      <c r="D187" s="55"/>
      <c r="F187" s="90"/>
      <c r="G187" s="64"/>
      <c r="H187" s="55"/>
      <c r="J187" s="90"/>
      <c r="K187" s="64"/>
      <c r="L187" s="55"/>
      <c r="N187" s="34"/>
      <c r="O187" s="34"/>
      <c r="P187" s="34"/>
      <c r="Q187" s="34"/>
      <c r="R187" s="34"/>
      <c r="S187" s="34"/>
      <c r="T187" s="34"/>
      <c r="U187" s="34"/>
    </row>
    <row r="188" spans="2:27" ht="15.75" thickBot="1" x14ac:dyDescent="0.3">
      <c r="B188" s="488" t="s">
        <v>253</v>
      </c>
      <c r="C188" s="489">
        <f>$C$184*$C$185*$C$186*10</f>
        <v>0</v>
      </c>
      <c r="D188" s="55"/>
      <c r="F188" s="90"/>
      <c r="G188" s="64"/>
      <c r="H188" s="55"/>
      <c r="J188" s="90"/>
      <c r="K188" s="64"/>
      <c r="L188" s="55"/>
      <c r="N188" s="34"/>
      <c r="O188" s="34"/>
      <c r="P188" s="34"/>
      <c r="Q188" s="34"/>
      <c r="R188" s="34"/>
      <c r="S188" s="34"/>
      <c r="T188" s="34"/>
      <c r="U188" s="34"/>
    </row>
    <row r="189" spans="2:27" ht="35.25" thickTop="1" thickBot="1" x14ac:dyDescent="0.3">
      <c r="B189" s="436" t="s">
        <v>231</v>
      </c>
      <c r="C189" s="397" t="s">
        <v>205</v>
      </c>
      <c r="D189" s="398" t="s">
        <v>228</v>
      </c>
      <c r="E189" s="402" t="s">
        <v>230</v>
      </c>
      <c r="F189" s="90"/>
      <c r="G189" s="64"/>
      <c r="H189" s="55"/>
      <c r="J189" s="90"/>
      <c r="K189" s="64"/>
      <c r="L189" s="55"/>
      <c r="N189" s="34"/>
      <c r="O189" s="34"/>
      <c r="P189" s="34"/>
      <c r="Q189" s="34"/>
      <c r="R189" s="34"/>
      <c r="S189" s="34"/>
      <c r="T189" s="34"/>
      <c r="U189" s="34"/>
    </row>
    <row r="190" spans="2:27" ht="15.75" thickTop="1" x14ac:dyDescent="0.25">
      <c r="B190" s="437">
        <v>5</v>
      </c>
      <c r="C190" s="373">
        <v>0</v>
      </c>
      <c r="D190" s="399">
        <f>$C$187*C190/100</f>
        <v>0</v>
      </c>
      <c r="E190" s="403">
        <f>$C$188*C190/100</f>
        <v>0</v>
      </c>
      <c r="F190" s="90"/>
      <c r="G190" s="64"/>
      <c r="H190" s="55"/>
      <c r="J190" s="90"/>
      <c r="K190" s="64"/>
      <c r="L190" s="55"/>
      <c r="N190" s="34"/>
      <c r="O190" s="34"/>
      <c r="P190" s="34"/>
      <c r="Q190" s="34"/>
      <c r="R190" s="34"/>
      <c r="S190" s="34"/>
      <c r="T190" s="34"/>
      <c r="U190" s="34"/>
    </row>
    <row r="191" spans="2:27" x14ac:dyDescent="0.25">
      <c r="B191" s="438">
        <v>6</v>
      </c>
      <c r="C191" s="376">
        <v>0</v>
      </c>
      <c r="D191" s="399">
        <f t="shared" ref="D191:D209" si="16">$C$187*C191/100</f>
        <v>0</v>
      </c>
      <c r="E191" s="403">
        <f t="shared" ref="E191:E209" si="17">$C$188*C191/100</f>
        <v>0</v>
      </c>
      <c r="F191" s="90"/>
      <c r="G191" s="64"/>
      <c r="H191" s="55"/>
      <c r="J191" s="90"/>
      <c r="K191" s="64"/>
      <c r="L191" s="55"/>
      <c r="N191" s="34"/>
      <c r="O191" s="34"/>
      <c r="P191" s="34"/>
      <c r="Q191" s="34"/>
      <c r="R191" s="34"/>
      <c r="S191" s="34"/>
      <c r="T191" s="34"/>
      <c r="U191" s="34"/>
    </row>
    <row r="192" spans="2:27" x14ac:dyDescent="0.25">
      <c r="B192" s="438">
        <v>7</v>
      </c>
      <c r="C192" s="376">
        <v>0</v>
      </c>
      <c r="D192" s="399">
        <f t="shared" si="16"/>
        <v>0</v>
      </c>
      <c r="E192" s="403">
        <f t="shared" si="17"/>
        <v>0</v>
      </c>
      <c r="F192" s="90"/>
      <c r="G192" s="64"/>
      <c r="H192" s="55"/>
      <c r="J192" s="90"/>
      <c r="K192" s="64"/>
      <c r="L192" s="55"/>
      <c r="N192" s="34"/>
      <c r="O192" s="34"/>
      <c r="P192" s="34"/>
      <c r="Q192" s="34"/>
      <c r="R192" s="34"/>
      <c r="S192" s="34"/>
      <c r="T192" s="34"/>
      <c r="U192" s="34"/>
    </row>
    <row r="193" spans="2:21" x14ac:dyDescent="0.25">
      <c r="B193" s="438">
        <v>8</v>
      </c>
      <c r="C193" s="376">
        <v>0</v>
      </c>
      <c r="D193" s="399">
        <f t="shared" si="16"/>
        <v>0</v>
      </c>
      <c r="E193" s="403">
        <f t="shared" si="17"/>
        <v>0</v>
      </c>
      <c r="F193" s="90"/>
      <c r="G193" s="64"/>
      <c r="H193" s="55"/>
      <c r="J193" s="90"/>
      <c r="K193" s="64"/>
      <c r="L193" s="55"/>
      <c r="N193" s="34"/>
      <c r="O193" s="34"/>
      <c r="P193" s="34"/>
      <c r="Q193" s="34"/>
      <c r="R193" s="34"/>
      <c r="S193" s="34"/>
      <c r="T193" s="34"/>
      <c r="U193" s="34"/>
    </row>
    <row r="194" spans="2:21" x14ac:dyDescent="0.25">
      <c r="B194" s="438">
        <v>9</v>
      </c>
      <c r="C194" s="376">
        <v>0</v>
      </c>
      <c r="D194" s="399">
        <f t="shared" si="16"/>
        <v>0</v>
      </c>
      <c r="E194" s="403">
        <f t="shared" si="17"/>
        <v>0</v>
      </c>
      <c r="F194" s="90"/>
      <c r="G194" s="64"/>
      <c r="H194" s="55"/>
      <c r="J194" s="90"/>
      <c r="K194" s="64"/>
      <c r="L194" s="55"/>
      <c r="N194" s="34"/>
      <c r="O194" s="34"/>
      <c r="P194" s="34"/>
      <c r="Q194" s="34"/>
      <c r="R194" s="34"/>
      <c r="S194" s="34"/>
      <c r="T194" s="34"/>
      <c r="U194" s="34"/>
    </row>
    <row r="195" spans="2:21" x14ac:dyDescent="0.25">
      <c r="B195" s="438">
        <v>10</v>
      </c>
      <c r="C195" s="376">
        <v>0</v>
      </c>
      <c r="D195" s="399">
        <f t="shared" si="16"/>
        <v>0</v>
      </c>
      <c r="E195" s="403">
        <f t="shared" si="17"/>
        <v>0</v>
      </c>
      <c r="F195" s="90"/>
      <c r="G195" s="64"/>
      <c r="H195" s="55"/>
      <c r="J195" s="90"/>
      <c r="K195" s="64"/>
      <c r="L195" s="55"/>
      <c r="N195" s="34"/>
      <c r="O195" s="34"/>
      <c r="P195" s="34"/>
      <c r="Q195" s="34"/>
      <c r="R195" s="34"/>
      <c r="S195" s="34"/>
      <c r="T195" s="34"/>
      <c r="U195" s="34"/>
    </row>
    <row r="196" spans="2:21" x14ac:dyDescent="0.25">
      <c r="B196" s="438">
        <v>11</v>
      </c>
      <c r="C196" s="376">
        <v>20</v>
      </c>
      <c r="D196" s="399">
        <f t="shared" si="16"/>
        <v>0</v>
      </c>
      <c r="E196" s="403">
        <f t="shared" si="17"/>
        <v>0</v>
      </c>
      <c r="F196" s="90"/>
      <c r="G196" s="64"/>
      <c r="H196" s="55"/>
      <c r="J196" s="90"/>
      <c r="K196" s="64"/>
      <c r="L196" s="55"/>
      <c r="N196" s="34"/>
      <c r="O196" s="34"/>
      <c r="P196" s="34"/>
      <c r="Q196" s="34"/>
      <c r="R196" s="34"/>
      <c r="S196" s="34"/>
      <c r="T196" s="34"/>
      <c r="U196" s="34"/>
    </row>
    <row r="197" spans="2:21" x14ac:dyDescent="0.25">
      <c r="B197" s="438">
        <v>12</v>
      </c>
      <c r="C197" s="376">
        <v>20</v>
      </c>
      <c r="D197" s="399">
        <f t="shared" si="16"/>
        <v>0</v>
      </c>
      <c r="E197" s="403">
        <f t="shared" si="17"/>
        <v>0</v>
      </c>
      <c r="F197" s="90"/>
      <c r="G197" s="64"/>
      <c r="H197" s="55"/>
      <c r="J197" s="90"/>
      <c r="K197" s="64"/>
      <c r="L197" s="55"/>
      <c r="N197" s="34"/>
      <c r="O197" s="34"/>
      <c r="P197" s="34"/>
      <c r="Q197" s="34"/>
      <c r="R197" s="34"/>
      <c r="S197" s="34"/>
      <c r="T197" s="34"/>
      <c r="U197" s="34"/>
    </row>
    <row r="198" spans="2:21" x14ac:dyDescent="0.25">
      <c r="B198" s="438">
        <v>13</v>
      </c>
      <c r="C198" s="376">
        <v>20</v>
      </c>
      <c r="D198" s="399">
        <f t="shared" si="16"/>
        <v>0</v>
      </c>
      <c r="E198" s="403">
        <f t="shared" si="17"/>
        <v>0</v>
      </c>
      <c r="F198" s="90"/>
      <c r="G198" s="64"/>
      <c r="H198" s="55"/>
      <c r="J198" s="90"/>
      <c r="K198" s="64"/>
      <c r="L198" s="55"/>
      <c r="N198" s="34"/>
      <c r="O198" s="34"/>
      <c r="P198" s="34"/>
      <c r="Q198" s="34"/>
      <c r="R198" s="34"/>
      <c r="S198" s="34"/>
      <c r="T198" s="34"/>
      <c r="U198" s="34"/>
    </row>
    <row r="199" spans="2:21" x14ac:dyDescent="0.25">
      <c r="B199" s="438">
        <v>14</v>
      </c>
      <c r="C199" s="376">
        <v>40</v>
      </c>
      <c r="D199" s="399">
        <f t="shared" si="16"/>
        <v>0</v>
      </c>
      <c r="E199" s="403">
        <f t="shared" si="17"/>
        <v>0</v>
      </c>
      <c r="F199" s="90"/>
      <c r="G199" s="64"/>
      <c r="H199" s="55"/>
      <c r="J199" s="90"/>
      <c r="K199" s="64"/>
      <c r="L199" s="55"/>
      <c r="N199" s="34"/>
      <c r="O199" s="34"/>
      <c r="P199" s="34"/>
      <c r="Q199" s="34"/>
      <c r="R199" s="34"/>
      <c r="S199" s="34"/>
      <c r="T199" s="34"/>
      <c r="U199" s="34"/>
    </row>
    <row r="200" spans="2:21" x14ac:dyDescent="0.25">
      <c r="B200" s="438">
        <v>15</v>
      </c>
      <c r="C200" s="376">
        <v>40</v>
      </c>
      <c r="D200" s="399">
        <f t="shared" si="16"/>
        <v>0</v>
      </c>
      <c r="E200" s="403">
        <f t="shared" si="17"/>
        <v>0</v>
      </c>
      <c r="F200" s="90"/>
      <c r="G200" s="64"/>
      <c r="H200" s="55"/>
      <c r="J200" s="90"/>
      <c r="K200" s="64"/>
      <c r="L200" s="55"/>
      <c r="N200" s="34"/>
      <c r="O200" s="34"/>
      <c r="P200" s="34"/>
      <c r="Q200" s="34"/>
      <c r="R200" s="34"/>
      <c r="S200" s="34"/>
      <c r="T200" s="34"/>
      <c r="U200" s="34"/>
    </row>
    <row r="201" spans="2:21" x14ac:dyDescent="0.25">
      <c r="B201" s="438">
        <v>16</v>
      </c>
      <c r="C201" s="376">
        <v>60</v>
      </c>
      <c r="D201" s="399">
        <f t="shared" si="16"/>
        <v>0</v>
      </c>
      <c r="E201" s="403">
        <f t="shared" si="17"/>
        <v>0</v>
      </c>
      <c r="F201" s="90"/>
      <c r="G201" s="64"/>
      <c r="H201" s="55"/>
      <c r="J201" s="90"/>
      <c r="K201" s="64"/>
      <c r="L201" s="55"/>
      <c r="N201" s="34"/>
      <c r="O201" s="34"/>
      <c r="P201" s="34"/>
      <c r="Q201" s="34"/>
      <c r="R201" s="34"/>
      <c r="S201" s="34"/>
      <c r="T201" s="34"/>
      <c r="U201" s="34"/>
    </row>
    <row r="202" spans="2:21" x14ac:dyDescent="0.25">
      <c r="B202" s="438">
        <v>17</v>
      </c>
      <c r="C202" s="376">
        <v>60</v>
      </c>
      <c r="D202" s="399">
        <f t="shared" si="16"/>
        <v>0</v>
      </c>
      <c r="E202" s="403">
        <f t="shared" si="17"/>
        <v>0</v>
      </c>
      <c r="F202" s="90"/>
      <c r="G202" s="64"/>
      <c r="H202" s="55"/>
      <c r="J202" s="90"/>
      <c r="K202" s="64"/>
      <c r="L202" s="55"/>
      <c r="N202" s="34"/>
      <c r="O202" s="34"/>
      <c r="P202" s="34"/>
      <c r="Q202" s="34"/>
      <c r="R202" s="34"/>
      <c r="S202" s="34"/>
      <c r="T202" s="34"/>
      <c r="U202" s="34"/>
    </row>
    <row r="203" spans="2:21" x14ac:dyDescent="0.25">
      <c r="B203" s="438">
        <v>18</v>
      </c>
      <c r="C203" s="376">
        <v>60</v>
      </c>
      <c r="D203" s="399">
        <f t="shared" si="16"/>
        <v>0</v>
      </c>
      <c r="E203" s="403">
        <f t="shared" si="17"/>
        <v>0</v>
      </c>
      <c r="F203" s="90"/>
      <c r="G203" s="64"/>
      <c r="H203" s="55"/>
      <c r="J203" s="90"/>
      <c r="K203" s="64"/>
      <c r="L203" s="55"/>
      <c r="N203" s="34"/>
      <c r="O203" s="34"/>
      <c r="P203" s="34"/>
      <c r="Q203" s="34"/>
      <c r="R203" s="34"/>
      <c r="S203" s="34"/>
      <c r="T203" s="34"/>
      <c r="U203" s="34"/>
    </row>
    <row r="204" spans="2:21" x14ac:dyDescent="0.25">
      <c r="B204" s="438">
        <v>19</v>
      </c>
      <c r="C204" s="376">
        <v>100</v>
      </c>
      <c r="D204" s="399">
        <f t="shared" si="16"/>
        <v>0</v>
      </c>
      <c r="E204" s="403">
        <f t="shared" si="17"/>
        <v>0</v>
      </c>
      <c r="F204" s="90"/>
      <c r="G204" s="64"/>
      <c r="H204" s="55"/>
      <c r="J204" s="90"/>
      <c r="K204" s="64"/>
      <c r="L204" s="55"/>
      <c r="N204" s="34"/>
      <c r="O204" s="34"/>
      <c r="P204" s="34"/>
      <c r="Q204" s="34"/>
      <c r="R204" s="34"/>
      <c r="S204" s="34"/>
      <c r="T204" s="34"/>
      <c r="U204" s="34"/>
    </row>
    <row r="205" spans="2:21" x14ac:dyDescent="0.25">
      <c r="B205" s="438">
        <v>20</v>
      </c>
      <c r="C205" s="376">
        <v>100</v>
      </c>
      <c r="D205" s="399">
        <f t="shared" si="16"/>
        <v>0</v>
      </c>
      <c r="E205" s="403">
        <f t="shared" si="17"/>
        <v>0</v>
      </c>
      <c r="F205" s="90"/>
      <c r="G205" s="64"/>
      <c r="H205" s="55"/>
      <c r="J205" s="90"/>
      <c r="K205" s="64"/>
      <c r="L205" s="55"/>
      <c r="N205" s="34"/>
      <c r="O205" s="34"/>
      <c r="P205" s="34"/>
      <c r="Q205" s="34"/>
      <c r="R205" s="34"/>
      <c r="S205" s="34"/>
      <c r="T205" s="34"/>
      <c r="U205" s="34"/>
    </row>
    <row r="206" spans="2:21" x14ac:dyDescent="0.25">
      <c r="B206" s="438">
        <v>21</v>
      </c>
      <c r="C206" s="376">
        <v>70</v>
      </c>
      <c r="D206" s="399">
        <f t="shared" si="16"/>
        <v>0</v>
      </c>
      <c r="E206" s="403">
        <f t="shared" si="17"/>
        <v>0</v>
      </c>
      <c r="F206" s="90"/>
      <c r="G206" s="64"/>
      <c r="H206" s="55"/>
      <c r="J206" s="90"/>
      <c r="K206" s="64"/>
      <c r="L206" s="55"/>
      <c r="N206" s="34"/>
      <c r="O206" s="34"/>
      <c r="P206" s="34"/>
      <c r="Q206" s="34"/>
      <c r="R206" s="34"/>
      <c r="S206" s="34"/>
      <c r="T206" s="34"/>
      <c r="U206" s="34"/>
    </row>
    <row r="207" spans="2:21" x14ac:dyDescent="0.25">
      <c r="B207" s="438">
        <v>22</v>
      </c>
      <c r="C207" s="376">
        <v>50</v>
      </c>
      <c r="D207" s="399">
        <f t="shared" si="16"/>
        <v>0</v>
      </c>
      <c r="E207" s="403">
        <f t="shared" si="17"/>
        <v>0</v>
      </c>
      <c r="F207" s="90"/>
      <c r="G207" s="64"/>
      <c r="H207" s="55"/>
      <c r="J207" s="90"/>
      <c r="K207" s="64"/>
      <c r="L207" s="55"/>
      <c r="N207" s="34"/>
      <c r="O207" s="34"/>
      <c r="P207" s="34"/>
      <c r="Q207" s="34"/>
      <c r="R207" s="34"/>
      <c r="S207" s="34"/>
      <c r="T207" s="34"/>
      <c r="U207" s="34"/>
    </row>
    <row r="208" spans="2:21" x14ac:dyDescent="0.25">
      <c r="B208" s="438">
        <v>23</v>
      </c>
      <c r="C208" s="376">
        <v>10</v>
      </c>
      <c r="D208" s="399">
        <f t="shared" si="16"/>
        <v>0</v>
      </c>
      <c r="E208" s="403">
        <f t="shared" si="17"/>
        <v>0</v>
      </c>
      <c r="F208" s="90"/>
      <c r="G208" s="64"/>
      <c r="H208" s="55"/>
      <c r="J208" s="90"/>
      <c r="K208" s="64"/>
      <c r="L208" s="55"/>
      <c r="N208" s="34"/>
      <c r="O208" s="34"/>
      <c r="P208" s="34"/>
      <c r="Q208" s="34"/>
      <c r="R208" s="34"/>
      <c r="S208" s="34"/>
      <c r="T208" s="34"/>
      <c r="U208" s="34"/>
    </row>
    <row r="209" spans="2:27" ht="15.75" thickBot="1" x14ac:dyDescent="0.3">
      <c r="B209" s="439">
        <v>24</v>
      </c>
      <c r="C209" s="389">
        <v>0</v>
      </c>
      <c r="D209" s="401">
        <f t="shared" si="16"/>
        <v>0</v>
      </c>
      <c r="E209" s="404">
        <f t="shared" si="17"/>
        <v>0</v>
      </c>
      <c r="F209" s="90"/>
      <c r="G209" s="64"/>
      <c r="H209" s="55"/>
      <c r="J209" s="90"/>
      <c r="K209" s="64"/>
      <c r="L209" s="55"/>
      <c r="N209" s="34"/>
      <c r="O209" s="34"/>
      <c r="P209" s="34"/>
      <c r="Q209" s="34"/>
      <c r="R209" s="34"/>
      <c r="S209" s="34"/>
      <c r="T209" s="34"/>
      <c r="U209" s="34"/>
    </row>
    <row r="210" spans="2:27" ht="15.75" hidden="1" thickTop="1" x14ac:dyDescent="0.25">
      <c r="F210" s="90"/>
      <c r="G210" s="64"/>
      <c r="H210" s="55"/>
      <c r="J210" s="90"/>
      <c r="K210" s="64"/>
      <c r="L210" s="55"/>
      <c r="N210" s="34"/>
      <c r="O210" s="34"/>
      <c r="P210" s="34"/>
      <c r="Q210" s="34"/>
      <c r="R210" s="34"/>
      <c r="S210" s="34"/>
      <c r="T210" s="34"/>
      <c r="U210" s="34"/>
    </row>
    <row r="211" spans="2:27" ht="15.75" hidden="1" thickBot="1" x14ac:dyDescent="0.3">
      <c r="B211" s="317" t="s">
        <v>24</v>
      </c>
      <c r="C211" s="318">
        <v>0</v>
      </c>
      <c r="D211" s="318">
        <v>1</v>
      </c>
      <c r="E211" s="318">
        <v>2</v>
      </c>
      <c r="F211" s="318">
        <v>3</v>
      </c>
      <c r="G211" s="318">
        <v>4</v>
      </c>
      <c r="H211" s="318">
        <v>5</v>
      </c>
      <c r="I211" s="318">
        <v>6</v>
      </c>
      <c r="J211" s="318">
        <v>7</v>
      </c>
      <c r="K211" s="318">
        <v>8</v>
      </c>
      <c r="L211" s="318">
        <v>9</v>
      </c>
      <c r="M211" s="318">
        <v>10</v>
      </c>
      <c r="N211" s="319">
        <v>11</v>
      </c>
      <c r="O211" s="318">
        <v>12</v>
      </c>
      <c r="P211" s="318">
        <v>13</v>
      </c>
      <c r="Q211" s="318">
        <v>14</v>
      </c>
      <c r="R211" s="318">
        <v>15</v>
      </c>
      <c r="S211" s="318">
        <v>16</v>
      </c>
      <c r="T211" s="318">
        <v>17</v>
      </c>
      <c r="U211" s="318">
        <v>18</v>
      </c>
      <c r="V211" s="318">
        <v>19</v>
      </c>
      <c r="W211" s="318">
        <v>20</v>
      </c>
      <c r="X211" s="318">
        <v>21</v>
      </c>
      <c r="Y211" s="318">
        <v>22</v>
      </c>
      <c r="Z211" s="318">
        <v>23</v>
      </c>
      <c r="AA211" s="318">
        <v>24</v>
      </c>
    </row>
    <row r="212" spans="2:27" ht="16.5" hidden="1" thickTop="1" thickBot="1" x14ac:dyDescent="0.3">
      <c r="B212" s="302" t="s">
        <v>254</v>
      </c>
      <c r="C212" s="303">
        <f t="shared" ref="C212:C213" si="18">C211*360/24</f>
        <v>0</v>
      </c>
      <c r="D212" s="303">
        <v>0</v>
      </c>
      <c r="E212" s="303">
        <v>0</v>
      </c>
      <c r="F212" s="303">
        <v>0</v>
      </c>
      <c r="G212" s="303">
        <v>0</v>
      </c>
      <c r="H212" s="303">
        <f>D190</f>
        <v>0</v>
      </c>
      <c r="I212" s="303">
        <f>D191</f>
        <v>0</v>
      </c>
      <c r="J212" s="303">
        <f>D192</f>
        <v>0</v>
      </c>
      <c r="K212" s="303">
        <f>D193</f>
        <v>0</v>
      </c>
      <c r="L212" s="303">
        <f>D194</f>
        <v>0</v>
      </c>
      <c r="M212" s="303">
        <f>D195</f>
        <v>0</v>
      </c>
      <c r="N212" s="303">
        <f>D196</f>
        <v>0</v>
      </c>
      <c r="O212" s="303">
        <f>D197</f>
        <v>0</v>
      </c>
      <c r="P212" s="303">
        <f>D198</f>
        <v>0</v>
      </c>
      <c r="Q212" s="303">
        <f>D199</f>
        <v>0</v>
      </c>
      <c r="R212" s="303">
        <f>D200</f>
        <v>0</v>
      </c>
      <c r="S212" s="303">
        <f>D201</f>
        <v>0</v>
      </c>
      <c r="T212" s="303">
        <f>D202</f>
        <v>0</v>
      </c>
      <c r="U212" s="303">
        <f>D203</f>
        <v>0</v>
      </c>
      <c r="V212" s="303">
        <f>D204</f>
        <v>0</v>
      </c>
      <c r="W212" s="303">
        <f>D205</f>
        <v>0</v>
      </c>
      <c r="X212" s="303">
        <f>D206</f>
        <v>0</v>
      </c>
      <c r="Y212" s="303">
        <f>D207</f>
        <v>0</v>
      </c>
      <c r="Z212" s="303">
        <f>D208</f>
        <v>0</v>
      </c>
      <c r="AA212" s="303">
        <f>D209</f>
        <v>0</v>
      </c>
    </row>
    <row r="213" spans="2:27" ht="16.5" hidden="1" thickTop="1" thickBot="1" x14ac:dyDescent="0.3">
      <c r="B213" s="304" t="s">
        <v>255</v>
      </c>
      <c r="C213" s="305">
        <f t="shared" si="18"/>
        <v>0</v>
      </c>
      <c r="D213" s="305">
        <v>0</v>
      </c>
      <c r="E213" s="305">
        <v>0</v>
      </c>
      <c r="F213" s="305">
        <v>0</v>
      </c>
      <c r="G213" s="305">
        <v>0</v>
      </c>
      <c r="H213" s="305">
        <f>E190</f>
        <v>0</v>
      </c>
      <c r="I213" s="305">
        <f>E191</f>
        <v>0</v>
      </c>
      <c r="J213" s="305">
        <f>E192</f>
        <v>0</v>
      </c>
      <c r="K213" s="305">
        <f>E193</f>
        <v>0</v>
      </c>
      <c r="L213" s="305">
        <f>E194</f>
        <v>0</v>
      </c>
      <c r="M213" s="305">
        <f>E195</f>
        <v>0</v>
      </c>
      <c r="N213" s="305">
        <f>E196</f>
        <v>0</v>
      </c>
      <c r="O213" s="305">
        <f>E197</f>
        <v>0</v>
      </c>
      <c r="P213" s="305">
        <f>E198</f>
        <v>0</v>
      </c>
      <c r="Q213" s="305">
        <f>E199</f>
        <v>0</v>
      </c>
      <c r="R213" s="305">
        <f>E200</f>
        <v>0</v>
      </c>
      <c r="S213" s="305">
        <f>E201</f>
        <v>0</v>
      </c>
      <c r="T213" s="305">
        <f>E202</f>
        <v>0</v>
      </c>
      <c r="U213" s="305">
        <f>E203</f>
        <v>0</v>
      </c>
      <c r="V213" s="305">
        <f>E204</f>
        <v>0</v>
      </c>
      <c r="W213" s="305">
        <f>E205</f>
        <v>0</v>
      </c>
      <c r="X213" s="305">
        <f>E206</f>
        <v>0</v>
      </c>
      <c r="Y213" s="305">
        <f>E207</f>
        <v>0</v>
      </c>
      <c r="Z213" s="305">
        <f>E208</f>
        <v>0</v>
      </c>
      <c r="AA213" s="305">
        <f>E209</f>
        <v>0</v>
      </c>
    </row>
    <row r="214" spans="2:27" ht="15.75" hidden="1" thickTop="1" x14ac:dyDescent="0.25">
      <c r="B214" s="90"/>
      <c r="C214" s="64"/>
      <c r="D214" s="55"/>
      <c r="F214" s="90"/>
      <c r="G214" s="64"/>
      <c r="H214" s="55"/>
      <c r="J214" s="90"/>
      <c r="K214" s="64"/>
      <c r="L214" s="55"/>
      <c r="N214" s="34"/>
      <c r="O214" s="34"/>
      <c r="P214" s="34"/>
      <c r="Q214" s="34"/>
      <c r="R214" s="34"/>
      <c r="S214" s="34"/>
      <c r="T214" s="34"/>
      <c r="U214" s="34"/>
    </row>
    <row r="215" spans="2:27" ht="15.75" hidden="1" thickBot="1" x14ac:dyDescent="0.3">
      <c r="B215" s="90"/>
      <c r="C215" s="64"/>
      <c r="D215" s="55"/>
      <c r="F215" s="90"/>
      <c r="G215" s="64"/>
      <c r="H215" s="55"/>
      <c r="J215" s="90"/>
      <c r="K215" s="64"/>
      <c r="L215" s="55"/>
      <c r="N215" s="34"/>
      <c r="O215" s="34"/>
      <c r="P215" s="34"/>
      <c r="Q215" s="34"/>
      <c r="R215" s="34"/>
      <c r="S215" s="34"/>
      <c r="T215" s="34"/>
      <c r="U215" s="34"/>
    </row>
    <row r="216" spans="2:27" ht="16.5" hidden="1" thickTop="1" thickBot="1" x14ac:dyDescent="0.3">
      <c r="B216" s="212" t="s">
        <v>91</v>
      </c>
      <c r="C216" s="46" t="s">
        <v>76</v>
      </c>
      <c r="D216" s="213" t="s">
        <v>299</v>
      </c>
    </row>
    <row r="217" spans="2:27" ht="15.75" hidden="1" thickTop="1" x14ac:dyDescent="0.25">
      <c r="B217" s="175" t="s">
        <v>24</v>
      </c>
      <c r="C217" s="176">
        <v>0</v>
      </c>
      <c r="D217" s="176">
        <v>1</v>
      </c>
      <c r="E217" s="177">
        <v>2</v>
      </c>
      <c r="F217" s="177">
        <v>3</v>
      </c>
      <c r="G217" s="177">
        <v>4</v>
      </c>
      <c r="H217" s="177">
        <v>5</v>
      </c>
      <c r="I217" s="177">
        <v>6</v>
      </c>
      <c r="J217" s="177">
        <v>7</v>
      </c>
      <c r="K217" s="177">
        <v>8</v>
      </c>
      <c r="L217" s="177">
        <v>9</v>
      </c>
      <c r="M217" s="177">
        <v>10</v>
      </c>
      <c r="N217" s="178">
        <v>11</v>
      </c>
      <c r="O217" s="177">
        <v>12</v>
      </c>
      <c r="P217" s="177">
        <v>13</v>
      </c>
      <c r="Q217" s="177">
        <v>14</v>
      </c>
      <c r="R217" s="177">
        <v>15</v>
      </c>
      <c r="S217" s="177">
        <v>16</v>
      </c>
      <c r="T217" s="177">
        <v>17</v>
      </c>
      <c r="U217" s="177">
        <v>18</v>
      </c>
      <c r="V217" s="177">
        <v>19</v>
      </c>
      <c r="W217" s="177">
        <v>20</v>
      </c>
      <c r="X217" s="177">
        <v>21</v>
      </c>
      <c r="Y217" s="177">
        <v>22</v>
      </c>
      <c r="Z217" s="177">
        <v>23</v>
      </c>
      <c r="AA217" s="177">
        <v>24</v>
      </c>
    </row>
    <row r="218" spans="2:27" hidden="1" x14ac:dyDescent="0.25">
      <c r="B218" s="179" t="s">
        <v>25</v>
      </c>
      <c r="C218" s="177">
        <f t="shared" ref="C218:H218" si="19">C217*360/24</f>
        <v>0</v>
      </c>
      <c r="D218" s="177">
        <f t="shared" si="19"/>
        <v>15</v>
      </c>
      <c r="E218" s="177">
        <f t="shared" si="19"/>
        <v>30</v>
      </c>
      <c r="F218" s="177">
        <f t="shared" si="19"/>
        <v>45</v>
      </c>
      <c r="G218" s="177">
        <f t="shared" si="19"/>
        <v>60</v>
      </c>
      <c r="H218" s="177">
        <f t="shared" si="19"/>
        <v>75</v>
      </c>
      <c r="I218" s="177">
        <f t="shared" ref="I218:N218" si="20">I217*360/24</f>
        <v>90</v>
      </c>
      <c r="J218" s="177">
        <f t="shared" si="20"/>
        <v>105</v>
      </c>
      <c r="K218" s="177">
        <f t="shared" si="20"/>
        <v>120</v>
      </c>
      <c r="L218" s="177">
        <f t="shared" si="20"/>
        <v>135</v>
      </c>
      <c r="M218" s="177">
        <f t="shared" si="20"/>
        <v>150</v>
      </c>
      <c r="N218" s="178">
        <f t="shared" si="20"/>
        <v>165</v>
      </c>
      <c r="O218" s="177">
        <f t="shared" ref="O218:AA218" si="21">O217*360/24</f>
        <v>180</v>
      </c>
      <c r="P218" s="177">
        <f>P217*360/24</f>
        <v>195</v>
      </c>
      <c r="Q218" s="177">
        <f>Q217*360/24</f>
        <v>210</v>
      </c>
      <c r="R218" s="177">
        <f>R217*360/24</f>
        <v>225</v>
      </c>
      <c r="S218" s="177">
        <f t="shared" si="21"/>
        <v>240</v>
      </c>
      <c r="T218" s="177">
        <f t="shared" si="21"/>
        <v>255</v>
      </c>
      <c r="U218" s="177">
        <f t="shared" si="21"/>
        <v>270</v>
      </c>
      <c r="V218" s="177">
        <f t="shared" si="21"/>
        <v>285</v>
      </c>
      <c r="W218" s="177">
        <f t="shared" si="21"/>
        <v>300</v>
      </c>
      <c r="X218" s="177">
        <f t="shared" si="21"/>
        <v>315</v>
      </c>
      <c r="Y218" s="177">
        <f t="shared" si="21"/>
        <v>330</v>
      </c>
      <c r="Z218" s="177">
        <f t="shared" si="21"/>
        <v>345</v>
      </c>
      <c r="AA218" s="177">
        <f t="shared" si="21"/>
        <v>360</v>
      </c>
    </row>
    <row r="219" spans="2:27" hidden="1" x14ac:dyDescent="0.25">
      <c r="B219" s="179" t="s">
        <v>70</v>
      </c>
      <c r="C219" s="180"/>
      <c r="D219" s="180"/>
      <c r="E219" s="180"/>
      <c r="F219" s="180"/>
      <c r="G219" s="180"/>
      <c r="H219" s="180">
        <f>LOOKUP($F$14,Zdrojové_tabulky!C30:N30,Zdrojové_tabulky!C31:N31)</f>
        <v>6</v>
      </c>
      <c r="I219" s="180">
        <f>LOOKUP($F$14,Zdrojové_tabulky!$C$30:$N$30,Zdrojové_tabulky!$C$32:$N$32)</f>
        <v>15</v>
      </c>
      <c r="J219" s="180">
        <f>LOOKUP($F$14,Zdrojové_tabulky!$C$30:$N$30,Zdrojové_tabulky!$C$33:$N$33)</f>
        <v>25</v>
      </c>
      <c r="K219" s="180">
        <f>LOOKUP($F$14,Zdrojové_tabulky!$C$30:$N$30,Zdrojové_tabulky!$C$34:$N$34)</f>
        <v>34</v>
      </c>
      <c r="L219" s="180">
        <f>LOOKUP($F$14,Zdrojové_tabulky!$C$30:$N$30,Zdrojové_tabulky!$C$35:$N$35)</f>
        <v>44</v>
      </c>
      <c r="M219" s="180">
        <f>LOOKUP($F$14,Zdrojové_tabulky!$C$30:$N$30,Zdrojové_tabulky!$C$36:$N$36)</f>
        <v>52</v>
      </c>
      <c r="N219" s="180">
        <f>LOOKUP($F$14,Zdrojové_tabulky!$C$30:$N$30,Zdrojové_tabulky!$C$37:$N$37)</f>
        <v>58</v>
      </c>
      <c r="O219" s="180">
        <f>LOOKUP($F$14,Zdrojové_tabulky!$C$30:$N$30,Zdrojové_tabulky!$C$38:$N$38)</f>
        <v>60</v>
      </c>
      <c r="P219" s="180">
        <f>LOOKUP($F$14,Zdrojové_tabulky!$C$30:$N$30,Zdrojové_tabulky!$C$39:$N$39)</f>
        <v>58</v>
      </c>
      <c r="Q219" s="180">
        <f>LOOKUP($F$14,Zdrojové_tabulky!$C$30:$N$30,Zdrojové_tabulky!$C$40:$N$40)</f>
        <v>52</v>
      </c>
      <c r="R219" s="180">
        <f>LOOKUP($F$14,Zdrojové_tabulky!$C$30:$N$30,Zdrojové_tabulky!$C$41:$N$41)</f>
        <v>44</v>
      </c>
      <c r="S219" s="180">
        <f>LOOKUP($F$14,Zdrojové_tabulky!$C$30:$N$30,Zdrojové_tabulky!$C$42:$N$42)</f>
        <v>34</v>
      </c>
      <c r="T219" s="180">
        <f>LOOKUP($F$14,Zdrojové_tabulky!$C$30:$N$30,Zdrojové_tabulky!$C$43:$N$43)</f>
        <v>25</v>
      </c>
      <c r="U219" s="180">
        <f>LOOKUP($F$14,Zdrojové_tabulky!$C$30:$N$30,Zdrojové_tabulky!$C$44:$N$44)</f>
        <v>15</v>
      </c>
      <c r="V219" s="180">
        <f>LOOKUP($F$14,Zdrojové_tabulky!$C$30:$N$30,Zdrojové_tabulky!$C$45:$N$45)</f>
        <v>6</v>
      </c>
      <c r="W219" s="181"/>
      <c r="X219" s="181"/>
      <c r="Y219" s="181"/>
      <c r="Z219" s="181"/>
      <c r="AA219" s="181"/>
    </row>
    <row r="220" spans="2:27" hidden="1" x14ac:dyDescent="0.25">
      <c r="B220" s="179" t="s">
        <v>17</v>
      </c>
      <c r="C220" s="180"/>
      <c r="D220" s="180"/>
      <c r="E220" s="180"/>
      <c r="F220" s="180"/>
      <c r="G220" s="180"/>
      <c r="H220" s="180">
        <f>LOOKUP($F$14,Zdrojové_tabulky!$C$50:$N$50,Zdrojové_tabulky!$C$51:$N$51)</f>
        <v>67</v>
      </c>
      <c r="I220" s="180">
        <f>LOOKUP($F$14,Zdrojové_tabulky!$C$50:$N$50,Zdrojové_tabulky!$C$52:$N$52)</f>
        <v>77</v>
      </c>
      <c r="J220" s="180">
        <f>LOOKUP($F$14,Zdrojové_tabulky!$C$50:$N$50,Zdrojové_tabulky!$C$53:$N$53)</f>
        <v>88</v>
      </c>
      <c r="K220" s="180">
        <f>LOOKUP($F$14,Zdrojové_tabulky!$C$50:$N$50,Zdrojové_tabulky!$C$54:$N$54)</f>
        <v>100</v>
      </c>
      <c r="L220" s="180">
        <f>LOOKUP($F$14,Zdrojové_tabulky!$C$50:$N$50,Zdrojové_tabulky!$C$55:$N$55)</f>
        <v>114</v>
      </c>
      <c r="M220" s="180">
        <f>LOOKUP($F$14,Zdrojové_tabulky!$C$50:$N$50,Zdrojové_tabulky!$C$56:$N$56)</f>
        <v>131</v>
      </c>
      <c r="N220" s="180">
        <f>LOOKUP($F$14,Zdrojové_tabulky!$C$50:$N$50,Zdrojové_tabulky!$C$57:$N$57)</f>
        <v>152</v>
      </c>
      <c r="O220" s="180">
        <f>LOOKUP($F$14,Zdrojové_tabulky!$C$50:$N$50,Zdrojové_tabulky!$C$58:$N$58)</f>
        <v>180</v>
      </c>
      <c r="P220" s="180">
        <f>LOOKUP($F$14,Zdrojové_tabulky!$C$50:$N$50,Zdrojové_tabulky!$C$59:$N$59)</f>
        <v>208</v>
      </c>
      <c r="Q220" s="180">
        <f>LOOKUP($F$14,Zdrojové_tabulky!$C$50:$N$50,Zdrojové_tabulky!$C$60:$N$60)</f>
        <v>229</v>
      </c>
      <c r="R220" s="180">
        <f>LOOKUP($F$14,Zdrojové_tabulky!$C$50:$N$50,Zdrojové_tabulky!$C$61:$N$61)</f>
        <v>246</v>
      </c>
      <c r="S220" s="180">
        <f>LOOKUP($F$14,Zdrojové_tabulky!$C$50:$N$50,Zdrojové_tabulky!$C$62:$N$62)</f>
        <v>260</v>
      </c>
      <c r="T220" s="180">
        <f>LOOKUP($F$14,Zdrojové_tabulky!$C$50:$N$50,Zdrojové_tabulky!$C$63:$N$63)</f>
        <v>272</v>
      </c>
      <c r="U220" s="180">
        <f>LOOKUP($F$14,Zdrojové_tabulky!$C$50:$N$50,Zdrojové_tabulky!$C$64:$N$64)</f>
        <v>283</v>
      </c>
      <c r="V220" s="180">
        <f>LOOKUP($F$14,Zdrojové_tabulky!$C$50:$N$50,Zdrojové_tabulky!$C$65:$N$65)</f>
        <v>293</v>
      </c>
      <c r="W220" s="181"/>
      <c r="X220" s="181"/>
      <c r="Y220" s="181"/>
      <c r="Z220" s="181"/>
      <c r="AA220" s="181"/>
    </row>
    <row r="221" spans="2:27" hidden="1" x14ac:dyDescent="0.25">
      <c r="B221" s="179" t="s">
        <v>71</v>
      </c>
      <c r="C221" s="182"/>
      <c r="D221" s="182"/>
      <c r="E221" s="182"/>
      <c r="F221" s="182"/>
      <c r="G221" s="182"/>
      <c r="H221" s="182">
        <f>H220-$C$22</f>
        <v>22</v>
      </c>
      <c r="I221" s="182">
        <f t="shared" ref="I221:V221" si="22">I220-$C$22</f>
        <v>32</v>
      </c>
      <c r="J221" s="182">
        <f t="shared" si="22"/>
        <v>43</v>
      </c>
      <c r="K221" s="182">
        <f t="shared" si="22"/>
        <v>55</v>
      </c>
      <c r="L221" s="182">
        <f t="shared" si="22"/>
        <v>69</v>
      </c>
      <c r="M221" s="182">
        <f t="shared" si="22"/>
        <v>86</v>
      </c>
      <c r="N221" s="182">
        <f t="shared" si="22"/>
        <v>107</v>
      </c>
      <c r="O221" s="182">
        <f t="shared" si="22"/>
        <v>135</v>
      </c>
      <c r="P221" s="182">
        <f t="shared" si="22"/>
        <v>163</v>
      </c>
      <c r="Q221" s="182">
        <f t="shared" si="22"/>
        <v>184</v>
      </c>
      <c r="R221" s="182">
        <f t="shared" si="22"/>
        <v>201</v>
      </c>
      <c r="S221" s="182">
        <f t="shared" si="22"/>
        <v>215</v>
      </c>
      <c r="T221" s="182">
        <f t="shared" si="22"/>
        <v>227</v>
      </c>
      <c r="U221" s="182">
        <f t="shared" si="22"/>
        <v>238</v>
      </c>
      <c r="V221" s="182">
        <f t="shared" si="22"/>
        <v>248</v>
      </c>
      <c r="W221" s="181"/>
      <c r="X221" s="181"/>
      <c r="Y221" s="181"/>
      <c r="Z221" s="181"/>
      <c r="AA221" s="181"/>
    </row>
    <row r="222" spans="2:27" hidden="1" x14ac:dyDescent="0.25">
      <c r="B222" s="179" t="s">
        <v>18</v>
      </c>
      <c r="C222" s="180"/>
      <c r="D222" s="180"/>
      <c r="E222" s="180"/>
      <c r="F222" s="180"/>
      <c r="G222" s="180"/>
      <c r="H222" s="180">
        <f t="shared" ref="H222:V222" si="23">DEGREES(ACOS(SIN(RADIANS(H219))*COS(RADIANS($C$35))+COS(RADIANS(H219))*SIN(RADIANS($C$35))*COS(RADIANS(H220-$C$22))))</f>
        <v>22.764267782557425</v>
      </c>
      <c r="I222" s="180">
        <f t="shared" si="23"/>
        <v>35.000048575144874</v>
      </c>
      <c r="J222" s="180">
        <f t="shared" si="23"/>
        <v>48.483817531681055</v>
      </c>
      <c r="K222" s="180">
        <f t="shared" si="23"/>
        <v>61.607020822668353</v>
      </c>
      <c r="L222" s="180">
        <f t="shared" si="23"/>
        <v>75.061130198838711</v>
      </c>
      <c r="M222" s="180">
        <f t="shared" si="23"/>
        <v>87.538597023476257</v>
      </c>
      <c r="N222" s="182">
        <f t="shared" si="23"/>
        <v>98.912933614833776</v>
      </c>
      <c r="O222" s="180">
        <f t="shared" si="23"/>
        <v>110.70481105463543</v>
      </c>
      <c r="P222" s="180">
        <f t="shared" si="23"/>
        <v>120.44854155934222</v>
      </c>
      <c r="Q222" s="180">
        <f t="shared" si="23"/>
        <v>127.89103713079498</v>
      </c>
      <c r="R222" s="180">
        <f t="shared" si="23"/>
        <v>132.18770126401961</v>
      </c>
      <c r="S222" s="180">
        <f t="shared" si="23"/>
        <v>132.77396441325541</v>
      </c>
      <c r="T222" s="180">
        <f t="shared" si="23"/>
        <v>128.17754971338977</v>
      </c>
      <c r="U222" s="180">
        <f t="shared" si="23"/>
        <v>120.7879833041254</v>
      </c>
      <c r="V222" s="180">
        <f t="shared" si="23"/>
        <v>111.87324391516658</v>
      </c>
      <c r="W222" s="181"/>
      <c r="X222" s="181"/>
      <c r="Y222" s="181"/>
      <c r="Z222" s="181"/>
      <c r="AA222" s="181"/>
    </row>
    <row r="223" spans="2:27" hidden="1" x14ac:dyDescent="0.25">
      <c r="B223" s="179" t="s">
        <v>19</v>
      </c>
      <c r="C223" s="180"/>
      <c r="D223" s="180"/>
      <c r="E223" s="180"/>
      <c r="F223" s="180"/>
      <c r="G223" s="180"/>
      <c r="H223" s="180">
        <f>IF(H219=0,0,1350*EXP(-0.1*5*POWER(0.971667424/SIN(RADIANS(H219)),0.8)))</f>
        <v>68.862358499166476</v>
      </c>
      <c r="I223" s="180">
        <f t="shared" ref="I223:V223" si="24">IF(I219=0,0,1350*EXP(-0.1*5*POWER(0.971667424/SIN(RADIANS(I219)),0.8)))</f>
        <v>319.614258969052</v>
      </c>
      <c r="J223" s="180">
        <f t="shared" si="24"/>
        <v>510.10031844404784</v>
      </c>
      <c r="K223" s="180">
        <f t="shared" si="24"/>
        <v>620.13681398635629</v>
      </c>
      <c r="L223" s="180">
        <f t="shared" si="24"/>
        <v>701.95963780053887</v>
      </c>
      <c r="M223" s="180">
        <f t="shared" si="24"/>
        <v>747.41996526206708</v>
      </c>
      <c r="N223" s="180">
        <f t="shared" si="24"/>
        <v>773.05964028757819</v>
      </c>
      <c r="O223" s="180">
        <f t="shared" si="24"/>
        <v>780.26522234637525</v>
      </c>
      <c r="P223" s="180">
        <f t="shared" si="24"/>
        <v>773.05964028757819</v>
      </c>
      <c r="Q223" s="180">
        <f t="shared" si="24"/>
        <v>747.41996526206708</v>
      </c>
      <c r="R223" s="180">
        <f t="shared" si="24"/>
        <v>701.95963780053887</v>
      </c>
      <c r="S223" s="180">
        <f t="shared" si="24"/>
        <v>620.13681398635629</v>
      </c>
      <c r="T223" s="180">
        <f t="shared" si="24"/>
        <v>510.10031844404784</v>
      </c>
      <c r="U223" s="180">
        <f t="shared" si="24"/>
        <v>319.614258969052</v>
      </c>
      <c r="V223" s="180">
        <f t="shared" si="24"/>
        <v>68.862358499166476</v>
      </c>
      <c r="W223" s="181"/>
      <c r="X223" s="181"/>
      <c r="Y223" s="181"/>
      <c r="Z223" s="181"/>
      <c r="AA223" s="181"/>
    </row>
    <row r="224" spans="2:27" hidden="1" x14ac:dyDescent="0.25">
      <c r="B224" s="179" t="s">
        <v>20</v>
      </c>
      <c r="C224" s="180"/>
      <c r="D224" s="180"/>
      <c r="E224" s="180"/>
      <c r="F224" s="180"/>
      <c r="G224" s="180"/>
      <c r="H224" s="180">
        <f>IF(H223*COS(RADIANS(H222))&lt;0,0,H223*COS(RADIANS(H222)))</f>
        <v>63.498300596324384</v>
      </c>
      <c r="I224" s="180">
        <f t="shared" ref="I224:V224" si="25">IF(I223*COS(RADIANS(I222))&lt;0,0,I223*COS(RADIANS(I222)))</f>
        <v>261.81251819759495</v>
      </c>
      <c r="J224" s="180">
        <f t="shared" si="25"/>
        <v>338.11058720657064</v>
      </c>
      <c r="K224" s="180">
        <f>IF(K223*COS(RADIANS(K222))&lt;0,0,K223*COS(RADIANS(K222)))</f>
        <v>294.88523550620528</v>
      </c>
      <c r="L224" s="180">
        <f t="shared" si="25"/>
        <v>180.95700224616428</v>
      </c>
      <c r="M224" s="180">
        <f t="shared" si="25"/>
        <v>32.09897701851942</v>
      </c>
      <c r="N224" s="182">
        <f t="shared" si="25"/>
        <v>0</v>
      </c>
      <c r="O224" s="180">
        <f t="shared" si="25"/>
        <v>0</v>
      </c>
      <c r="P224" s="180">
        <f t="shared" si="25"/>
        <v>0</v>
      </c>
      <c r="Q224" s="180">
        <f>IF(Q223*COS(RADIANS(Q222))&lt;0,0,Q223*COS(RADIANS(Q222)))</f>
        <v>0</v>
      </c>
      <c r="R224" s="180">
        <f t="shared" si="25"/>
        <v>0</v>
      </c>
      <c r="S224" s="180">
        <f t="shared" si="25"/>
        <v>0</v>
      </c>
      <c r="T224" s="180">
        <f t="shared" si="25"/>
        <v>0</v>
      </c>
      <c r="U224" s="180">
        <f t="shared" si="25"/>
        <v>0</v>
      </c>
      <c r="V224" s="180">
        <f t="shared" si="25"/>
        <v>0</v>
      </c>
      <c r="W224" s="181"/>
      <c r="X224" s="181"/>
      <c r="Y224" s="181"/>
      <c r="Z224" s="181"/>
      <c r="AA224" s="181"/>
    </row>
    <row r="225" spans="2:27" hidden="1" x14ac:dyDescent="0.25">
      <c r="B225" s="179" t="s">
        <v>21</v>
      </c>
      <c r="C225" s="180"/>
      <c r="D225" s="180"/>
      <c r="E225" s="180"/>
      <c r="F225" s="180"/>
      <c r="G225" s="180"/>
      <c r="H225" s="180">
        <f>(1350-0.5*H223)*SIN(RADIANS(H219))/5</f>
        <v>27.502877431176028</v>
      </c>
      <c r="I225" s="180">
        <f>(1350-0.5*I223)*SIN(RADIANS(I219))/5</f>
        <v>61.608916446928617</v>
      </c>
      <c r="J225" s="180">
        <f>(1350-0.5*J223)*SIN(RADIANS(J219))/5</f>
        <v>92.549159680568778</v>
      </c>
      <c r="K225" s="180">
        <f t="shared" ref="K225:V225" si="26">(1350-0.5*K223)*SIN(RADIANS(K219))/5</f>
        <v>116.30447338088877</v>
      </c>
      <c r="L225" s="180">
        <f t="shared" si="26"/>
        <v>138.79554621167821</v>
      </c>
      <c r="M225" s="180">
        <f t="shared" si="26"/>
        <v>153.86540646512782</v>
      </c>
      <c r="N225" s="182">
        <f t="shared" si="26"/>
        <v>163.41381034610978</v>
      </c>
      <c r="O225" s="180">
        <f t="shared" si="26"/>
        <v>166.25390859765099</v>
      </c>
      <c r="P225" s="180">
        <f t="shared" si="26"/>
        <v>163.41381034610978</v>
      </c>
      <c r="Q225" s="180">
        <f t="shared" si="26"/>
        <v>153.86540646512782</v>
      </c>
      <c r="R225" s="180">
        <f t="shared" si="26"/>
        <v>138.79554621167821</v>
      </c>
      <c r="S225" s="180">
        <f t="shared" si="26"/>
        <v>116.30447338088877</v>
      </c>
      <c r="T225" s="180">
        <f t="shared" si="26"/>
        <v>92.549159680568778</v>
      </c>
      <c r="U225" s="180">
        <f t="shared" si="26"/>
        <v>61.608916446928617</v>
      </c>
      <c r="V225" s="180">
        <f t="shared" si="26"/>
        <v>27.502877431176028</v>
      </c>
      <c r="W225" s="181"/>
      <c r="X225" s="181"/>
      <c r="Y225" s="181"/>
      <c r="Z225" s="181"/>
      <c r="AA225" s="181"/>
    </row>
    <row r="226" spans="2:27" hidden="1" x14ac:dyDescent="0.25">
      <c r="B226" s="179" t="s">
        <v>22</v>
      </c>
      <c r="C226" s="180"/>
      <c r="D226" s="180"/>
      <c r="E226" s="180"/>
      <c r="F226" s="180"/>
      <c r="G226" s="180"/>
      <c r="H226" s="180">
        <f>H224+H225</f>
        <v>91.001178027500416</v>
      </c>
      <c r="I226" s="180">
        <f>I224+I225</f>
        <v>323.42143464452357</v>
      </c>
      <c r="J226" s="180">
        <f>J224+J225</f>
        <v>430.65974688713942</v>
      </c>
      <c r="K226" s="180">
        <f t="shared" ref="K226:V226" si="27">K224+K225</f>
        <v>411.18970888709407</v>
      </c>
      <c r="L226" s="180">
        <f t="shared" si="27"/>
        <v>319.75254845784252</v>
      </c>
      <c r="M226" s="180">
        <f t="shared" si="27"/>
        <v>185.96438348364723</v>
      </c>
      <c r="N226" s="182">
        <f t="shared" si="27"/>
        <v>163.41381034610978</v>
      </c>
      <c r="O226" s="180">
        <f t="shared" si="27"/>
        <v>166.25390859765099</v>
      </c>
      <c r="P226" s="180">
        <f t="shared" si="27"/>
        <v>163.41381034610978</v>
      </c>
      <c r="Q226" s="180">
        <f t="shared" si="27"/>
        <v>153.86540646512782</v>
      </c>
      <c r="R226" s="180">
        <f t="shared" si="27"/>
        <v>138.79554621167821</v>
      </c>
      <c r="S226" s="180">
        <f t="shared" si="27"/>
        <v>116.30447338088877</v>
      </c>
      <c r="T226" s="180">
        <f t="shared" si="27"/>
        <v>92.549159680568778</v>
      </c>
      <c r="U226" s="180">
        <f t="shared" si="27"/>
        <v>61.608916446928617</v>
      </c>
      <c r="V226" s="180">
        <f t="shared" si="27"/>
        <v>27.502877431176028</v>
      </c>
      <c r="W226" s="181"/>
      <c r="X226" s="181"/>
      <c r="Y226" s="181"/>
      <c r="Z226" s="181"/>
      <c r="AA226" s="181"/>
    </row>
    <row r="227" spans="2:27" hidden="1" x14ac:dyDescent="0.25">
      <c r="B227" s="179" t="s">
        <v>118</v>
      </c>
      <c r="C227" s="180"/>
      <c r="D227" s="180"/>
      <c r="E227" s="180"/>
      <c r="F227" s="180"/>
      <c r="G227" s="180"/>
      <c r="H227" s="180">
        <f>0.87-1.47*POWER(H222/100,5)</f>
        <v>0.86910135996409599</v>
      </c>
      <c r="I227" s="180">
        <f>0.87-1.47*POWER(I222/100,5)</f>
        <v>0.86227923079843982</v>
      </c>
      <c r="J227" s="180">
        <f>0.87-1.47*POWER(J222/100,5)</f>
        <v>0.8306176728783371</v>
      </c>
      <c r="K227" s="180">
        <f t="shared" ref="K227:V227" si="28">0.87-1.47*POWER(K222/100,5)</f>
        <v>0.73954270366955766</v>
      </c>
      <c r="L227" s="180">
        <f t="shared" si="28"/>
        <v>0.51973815471493756</v>
      </c>
      <c r="M227" s="180">
        <f t="shared" si="28"/>
        <v>0.11435946934358254</v>
      </c>
      <c r="N227" s="182">
        <f t="shared" si="28"/>
        <v>-0.52181895806255618</v>
      </c>
      <c r="O227" s="180">
        <f t="shared" si="28"/>
        <v>-1.5742735596812523</v>
      </c>
      <c r="P227" s="180">
        <f t="shared" si="28"/>
        <v>-2.856705407052984</v>
      </c>
      <c r="Q227" s="180">
        <f t="shared" si="28"/>
        <v>-4.1594197302585263</v>
      </c>
      <c r="R227" s="180">
        <f t="shared" si="28"/>
        <v>-5.0629759274608706</v>
      </c>
      <c r="S227" s="180">
        <f t="shared" si="28"/>
        <v>-5.1957142688175511</v>
      </c>
      <c r="T227" s="180">
        <f t="shared" si="28"/>
        <v>-4.2160094264298138</v>
      </c>
      <c r="U227" s="180">
        <f t="shared" si="28"/>
        <v>-2.909514241436912</v>
      </c>
      <c r="V227" s="180">
        <f t="shared" si="28"/>
        <v>-1.7060156124847747</v>
      </c>
      <c r="W227" s="181"/>
      <c r="X227" s="181"/>
      <c r="Y227" s="181"/>
      <c r="Z227" s="181"/>
      <c r="AA227" s="181"/>
    </row>
    <row r="228" spans="2:27" hidden="1" x14ac:dyDescent="0.25">
      <c r="B228" s="179" t="s">
        <v>26</v>
      </c>
      <c r="C228" s="180"/>
      <c r="D228" s="180"/>
      <c r="E228" s="180"/>
      <c r="F228" s="180"/>
      <c r="G228" s="180"/>
      <c r="H228" s="180">
        <f t="shared" ref="H228:M228" si="29">H224*H227+H225*0.85</f>
        <v>78.563905220174121</v>
      </c>
      <c r="I228" s="180">
        <f t="shared" si="29"/>
        <v>278.12307578471405</v>
      </c>
      <c r="J228" s="180">
        <f t="shared" si="29"/>
        <v>359.50741484953323</v>
      </c>
      <c r="K228" s="180">
        <f t="shared" si="29"/>
        <v>316.93902671224873</v>
      </c>
      <c r="L228" s="180">
        <f t="shared" si="29"/>
        <v>212.02647271009471</v>
      </c>
      <c r="M228" s="180">
        <f t="shared" si="29"/>
        <v>134.45641747366838</v>
      </c>
      <c r="N228" s="180">
        <f t="shared" ref="N228:V228" si="30">N224*N227+N225*0.85</f>
        <v>138.90173879419331</v>
      </c>
      <c r="O228" s="180">
        <f t="shared" si="30"/>
        <v>141.31582230800333</v>
      </c>
      <c r="P228" s="180">
        <f t="shared" si="30"/>
        <v>138.90173879419331</v>
      </c>
      <c r="Q228" s="180">
        <f t="shared" si="30"/>
        <v>130.78559549535865</v>
      </c>
      <c r="R228" s="180">
        <f t="shared" si="30"/>
        <v>117.97621427992648</v>
      </c>
      <c r="S228" s="180">
        <f t="shared" si="30"/>
        <v>98.858802373755452</v>
      </c>
      <c r="T228" s="180">
        <f t="shared" si="30"/>
        <v>78.666785728483461</v>
      </c>
      <c r="U228" s="180">
        <f t="shared" si="30"/>
        <v>52.367578979889323</v>
      </c>
      <c r="V228" s="180">
        <f t="shared" si="30"/>
        <v>23.377445816499623</v>
      </c>
      <c r="W228" s="181"/>
      <c r="X228" s="181"/>
      <c r="Y228" s="181"/>
      <c r="Z228" s="181"/>
      <c r="AA228" s="181"/>
    </row>
    <row r="229" spans="2:27" hidden="1" x14ac:dyDescent="0.25">
      <c r="B229" s="179" t="s">
        <v>27</v>
      </c>
      <c r="C229" s="180"/>
      <c r="D229" s="180"/>
      <c r="E229" s="180"/>
      <c r="F229" s="180"/>
      <c r="G229" s="180"/>
      <c r="H229" s="180">
        <f>H225*0.85</f>
        <v>23.377445816499623</v>
      </c>
      <c r="I229" s="180">
        <f>I225*0.85</f>
        <v>52.367578979889323</v>
      </c>
      <c r="J229" s="180">
        <f>J225*0.85</f>
        <v>78.666785728483461</v>
      </c>
      <c r="K229" s="180">
        <f t="shared" ref="K229:V229" si="31">K225*0.85</f>
        <v>98.858802373755452</v>
      </c>
      <c r="L229" s="180">
        <f t="shared" si="31"/>
        <v>117.97621427992648</v>
      </c>
      <c r="M229" s="180">
        <f t="shared" si="31"/>
        <v>130.78559549535865</v>
      </c>
      <c r="N229" s="180">
        <f t="shared" si="31"/>
        <v>138.90173879419331</v>
      </c>
      <c r="O229" s="180">
        <f t="shared" si="31"/>
        <v>141.31582230800333</v>
      </c>
      <c r="P229" s="180">
        <f t="shared" si="31"/>
        <v>138.90173879419331</v>
      </c>
      <c r="Q229" s="180">
        <f>Q225*0.85</f>
        <v>130.78559549535865</v>
      </c>
      <c r="R229" s="180">
        <f t="shared" si="31"/>
        <v>117.97621427992648</v>
      </c>
      <c r="S229" s="180">
        <f t="shared" si="31"/>
        <v>98.858802373755452</v>
      </c>
      <c r="T229" s="180">
        <f t="shared" si="31"/>
        <v>78.666785728483461</v>
      </c>
      <c r="U229" s="180">
        <f t="shared" si="31"/>
        <v>52.367578979889323</v>
      </c>
      <c r="V229" s="180">
        <f t="shared" si="31"/>
        <v>23.377445816499623</v>
      </c>
      <c r="W229" s="181"/>
      <c r="X229" s="181"/>
      <c r="Y229" s="181"/>
      <c r="Z229" s="181"/>
      <c r="AA229" s="181"/>
    </row>
    <row r="230" spans="2:27" hidden="1" x14ac:dyDescent="0.25">
      <c r="B230" s="179" t="s">
        <v>113</v>
      </c>
      <c r="C230" s="183"/>
      <c r="D230" s="183"/>
      <c r="E230" s="183"/>
      <c r="F230" s="183"/>
      <c r="G230" s="183"/>
      <c r="H230" s="183">
        <f t="shared" ref="H230:V230" si="32">$C$30*TAN(RADIANS(ABS(H220-$C$22)))</f>
        <v>0</v>
      </c>
      <c r="I230" s="183">
        <f t="shared" si="32"/>
        <v>0</v>
      </c>
      <c r="J230" s="183">
        <f t="shared" si="32"/>
        <v>0</v>
      </c>
      <c r="K230" s="183">
        <f t="shared" si="32"/>
        <v>0</v>
      </c>
      <c r="L230" s="183">
        <f t="shared" si="32"/>
        <v>0</v>
      </c>
      <c r="M230" s="183">
        <f t="shared" si="32"/>
        <v>0</v>
      </c>
      <c r="N230" s="184">
        <f t="shared" si="32"/>
        <v>0</v>
      </c>
      <c r="O230" s="183">
        <f t="shared" si="32"/>
        <v>0</v>
      </c>
      <c r="P230" s="183">
        <f t="shared" si="32"/>
        <v>0</v>
      </c>
      <c r="Q230" s="183">
        <f t="shared" si="32"/>
        <v>0</v>
      </c>
      <c r="R230" s="183">
        <f t="shared" si="32"/>
        <v>0</v>
      </c>
      <c r="S230" s="183">
        <f t="shared" si="32"/>
        <v>0</v>
      </c>
      <c r="T230" s="183">
        <f t="shared" si="32"/>
        <v>0</v>
      </c>
      <c r="U230" s="183">
        <f t="shared" si="32"/>
        <v>0</v>
      </c>
      <c r="V230" s="183">
        <f t="shared" si="32"/>
        <v>0</v>
      </c>
      <c r="W230" s="181"/>
      <c r="X230" s="181"/>
      <c r="Y230" s="181"/>
      <c r="Z230" s="181"/>
      <c r="AA230" s="181"/>
    </row>
    <row r="231" spans="2:27" hidden="1" x14ac:dyDescent="0.25">
      <c r="B231" s="179" t="s">
        <v>115</v>
      </c>
      <c r="C231" s="183"/>
      <c r="D231" s="183"/>
      <c r="E231" s="183"/>
      <c r="F231" s="183"/>
      <c r="G231" s="183"/>
      <c r="H231" s="183">
        <f t="shared" ref="H231:V231" si="33">$C$31*TAN(RADIANS(H219))/COS(RADIANS(H220-$C$22))</f>
        <v>0</v>
      </c>
      <c r="I231" s="183">
        <f t="shared" si="33"/>
        <v>0</v>
      </c>
      <c r="J231" s="183">
        <f t="shared" si="33"/>
        <v>0</v>
      </c>
      <c r="K231" s="183">
        <f t="shared" si="33"/>
        <v>0</v>
      </c>
      <c r="L231" s="183">
        <f t="shared" si="33"/>
        <v>0</v>
      </c>
      <c r="M231" s="183">
        <f t="shared" si="33"/>
        <v>0</v>
      </c>
      <c r="N231" s="184">
        <f>$C$31*TAN(RADIANS(N219))/COS(RADIANS(N220-$C$22))</f>
        <v>0</v>
      </c>
      <c r="O231" s="183">
        <f t="shared" si="33"/>
        <v>0</v>
      </c>
      <c r="P231" s="183">
        <f t="shared" si="33"/>
        <v>0</v>
      </c>
      <c r="Q231" s="183">
        <f t="shared" si="33"/>
        <v>0</v>
      </c>
      <c r="R231" s="183">
        <f t="shared" si="33"/>
        <v>0</v>
      </c>
      <c r="S231" s="183">
        <f t="shared" si="33"/>
        <v>0</v>
      </c>
      <c r="T231" s="183">
        <f t="shared" si="33"/>
        <v>0</v>
      </c>
      <c r="U231" s="183">
        <f t="shared" si="33"/>
        <v>0</v>
      </c>
      <c r="V231" s="183">
        <f t="shared" si="33"/>
        <v>0</v>
      </c>
      <c r="W231" s="181"/>
      <c r="X231" s="181"/>
      <c r="Y231" s="181"/>
      <c r="Z231" s="181"/>
      <c r="AA231" s="181"/>
    </row>
    <row r="232" spans="2:27" hidden="1" x14ac:dyDescent="0.25">
      <c r="B232" s="185" t="s">
        <v>121</v>
      </c>
      <c r="C232" s="186"/>
      <c r="D232" s="186"/>
      <c r="E232" s="186"/>
      <c r="F232" s="186"/>
      <c r="G232" s="186"/>
      <c r="H232" s="186">
        <f t="shared" ref="H232:V232" si="34">IF(H224=0,0,IF(H230&gt;$C$32+$C$33,IF($C$38-H230+$C$32+$C$33&lt;0,0,$C$38-H230+$C$32+$C$33),$C$38))</f>
        <v>0</v>
      </c>
      <c r="I232" s="186">
        <f t="shared" si="34"/>
        <v>0</v>
      </c>
      <c r="J232" s="186">
        <f t="shared" si="34"/>
        <v>0</v>
      </c>
      <c r="K232" s="186">
        <f t="shared" si="34"/>
        <v>0</v>
      </c>
      <c r="L232" s="186">
        <f t="shared" si="34"/>
        <v>0</v>
      </c>
      <c r="M232" s="186">
        <f t="shared" si="34"/>
        <v>0</v>
      </c>
      <c r="N232" s="186">
        <f t="shared" si="34"/>
        <v>0</v>
      </c>
      <c r="O232" s="186">
        <f t="shared" si="34"/>
        <v>0</v>
      </c>
      <c r="P232" s="186">
        <f t="shared" si="34"/>
        <v>0</v>
      </c>
      <c r="Q232" s="186">
        <f t="shared" si="34"/>
        <v>0</v>
      </c>
      <c r="R232" s="186">
        <f t="shared" si="34"/>
        <v>0</v>
      </c>
      <c r="S232" s="186">
        <f t="shared" si="34"/>
        <v>0</v>
      </c>
      <c r="T232" s="186">
        <f t="shared" si="34"/>
        <v>0</v>
      </c>
      <c r="U232" s="186">
        <f t="shared" si="34"/>
        <v>0</v>
      </c>
      <c r="V232" s="186">
        <f t="shared" si="34"/>
        <v>0</v>
      </c>
      <c r="W232" s="181"/>
      <c r="X232" s="181"/>
      <c r="Y232" s="181"/>
      <c r="Z232" s="181"/>
      <c r="AA232" s="181"/>
    </row>
    <row r="233" spans="2:27" hidden="1" x14ac:dyDescent="0.25">
      <c r="B233" s="185" t="s">
        <v>120</v>
      </c>
      <c r="C233" s="186"/>
      <c r="D233" s="186"/>
      <c r="E233" s="186"/>
      <c r="F233" s="186"/>
      <c r="G233" s="186"/>
      <c r="H233" s="186">
        <f t="shared" ref="H233:V233" si="35">IF(H224=0,0,IF(H231&gt;$C$32+$C$34,IF($C$39-H231+$C$32+$C$34&lt;0,0,$C$39-H231+$C$32+$C$34),$C$39))</f>
        <v>0</v>
      </c>
      <c r="I233" s="186">
        <f t="shared" si="35"/>
        <v>0</v>
      </c>
      <c r="J233" s="186">
        <f t="shared" si="35"/>
        <v>0</v>
      </c>
      <c r="K233" s="186">
        <f t="shared" si="35"/>
        <v>0</v>
      </c>
      <c r="L233" s="186">
        <f t="shared" si="35"/>
        <v>0</v>
      </c>
      <c r="M233" s="186">
        <f t="shared" si="35"/>
        <v>0</v>
      </c>
      <c r="N233" s="186">
        <f t="shared" si="35"/>
        <v>0</v>
      </c>
      <c r="O233" s="186">
        <f t="shared" si="35"/>
        <v>0</v>
      </c>
      <c r="P233" s="186">
        <f t="shared" si="35"/>
        <v>0</v>
      </c>
      <c r="Q233" s="186">
        <f t="shared" si="35"/>
        <v>0</v>
      </c>
      <c r="R233" s="186">
        <f t="shared" si="35"/>
        <v>0</v>
      </c>
      <c r="S233" s="186">
        <f t="shared" si="35"/>
        <v>0</v>
      </c>
      <c r="T233" s="186">
        <f t="shared" si="35"/>
        <v>0</v>
      </c>
      <c r="U233" s="186">
        <f t="shared" si="35"/>
        <v>0</v>
      </c>
      <c r="V233" s="186">
        <f t="shared" si="35"/>
        <v>0</v>
      </c>
      <c r="W233" s="181"/>
      <c r="X233" s="181"/>
      <c r="Y233" s="181"/>
      <c r="Z233" s="181"/>
      <c r="AA233" s="181"/>
    </row>
    <row r="234" spans="2:27" ht="15.75" hidden="1" thickBot="1" x14ac:dyDescent="0.3">
      <c r="B234" s="185" t="s">
        <v>119</v>
      </c>
      <c r="C234" s="187">
        <f>C232*C233</f>
        <v>0</v>
      </c>
      <c r="D234" s="187">
        <f>D232*D233</f>
        <v>0</v>
      </c>
      <c r="E234" s="187">
        <f>E232*E233</f>
        <v>0</v>
      </c>
      <c r="F234" s="187">
        <f>F232*F233</f>
        <v>0</v>
      </c>
      <c r="G234" s="187">
        <f>G232*G233</f>
        <v>0</v>
      </c>
      <c r="H234" s="187">
        <f t="shared" ref="H234:V234" si="36">IF(H232*H233&lt;0,0,H232*H233)</f>
        <v>0</v>
      </c>
      <c r="I234" s="187">
        <f t="shared" si="36"/>
        <v>0</v>
      </c>
      <c r="J234" s="187">
        <f t="shared" si="36"/>
        <v>0</v>
      </c>
      <c r="K234" s="187">
        <f t="shared" si="36"/>
        <v>0</v>
      </c>
      <c r="L234" s="187">
        <f t="shared" si="36"/>
        <v>0</v>
      </c>
      <c r="M234" s="187">
        <f t="shared" si="36"/>
        <v>0</v>
      </c>
      <c r="N234" s="187">
        <f t="shared" si="36"/>
        <v>0</v>
      </c>
      <c r="O234" s="187">
        <f t="shared" si="36"/>
        <v>0</v>
      </c>
      <c r="P234" s="187">
        <f t="shared" si="36"/>
        <v>0</v>
      </c>
      <c r="Q234" s="187">
        <f t="shared" si="36"/>
        <v>0</v>
      </c>
      <c r="R234" s="187">
        <f t="shared" si="36"/>
        <v>0</v>
      </c>
      <c r="S234" s="187">
        <f t="shared" si="36"/>
        <v>0</v>
      </c>
      <c r="T234" s="187">
        <f t="shared" si="36"/>
        <v>0</v>
      </c>
      <c r="U234" s="187">
        <f t="shared" si="36"/>
        <v>0</v>
      </c>
      <c r="V234" s="187">
        <f t="shared" si="36"/>
        <v>0</v>
      </c>
      <c r="W234" s="188"/>
      <c r="X234" s="188"/>
      <c r="Y234" s="188"/>
      <c r="Z234" s="188"/>
      <c r="AA234" s="188"/>
    </row>
    <row r="235" spans="2:27" ht="16.5" hidden="1" thickTop="1" thickBot="1" x14ac:dyDescent="0.3">
      <c r="B235" s="189" t="s">
        <v>136</v>
      </c>
      <c r="C235" s="190">
        <f t="shared" ref="C235:AA235" si="37">((IF(C234&lt;0,0,C234))*C228*$C$15+($C$38*$C$39-(IF(C234&lt;0,0,C234)))*C229)*$C$40*$C$41*$C$36</f>
        <v>0</v>
      </c>
      <c r="D235" s="190">
        <f t="shared" si="37"/>
        <v>0</v>
      </c>
      <c r="E235" s="190">
        <f t="shared" si="37"/>
        <v>0</v>
      </c>
      <c r="F235" s="190">
        <f t="shared" si="37"/>
        <v>0</v>
      </c>
      <c r="G235" s="190">
        <f t="shared" si="37"/>
        <v>0</v>
      </c>
      <c r="H235" s="190">
        <f t="shared" si="37"/>
        <v>0</v>
      </c>
      <c r="I235" s="190">
        <f t="shared" si="37"/>
        <v>0</v>
      </c>
      <c r="J235" s="190">
        <f t="shared" si="37"/>
        <v>0</v>
      </c>
      <c r="K235" s="190">
        <f t="shared" si="37"/>
        <v>0</v>
      </c>
      <c r="L235" s="190">
        <f t="shared" si="37"/>
        <v>0</v>
      </c>
      <c r="M235" s="190">
        <f t="shared" si="37"/>
        <v>0</v>
      </c>
      <c r="N235" s="190">
        <f t="shared" si="37"/>
        <v>0</v>
      </c>
      <c r="O235" s="190">
        <f t="shared" si="37"/>
        <v>0</v>
      </c>
      <c r="P235" s="190">
        <f t="shared" si="37"/>
        <v>0</v>
      </c>
      <c r="Q235" s="190">
        <f t="shared" si="37"/>
        <v>0</v>
      </c>
      <c r="R235" s="190">
        <f t="shared" si="37"/>
        <v>0</v>
      </c>
      <c r="S235" s="190">
        <f t="shared" si="37"/>
        <v>0</v>
      </c>
      <c r="T235" s="190">
        <f t="shared" si="37"/>
        <v>0</v>
      </c>
      <c r="U235" s="190">
        <f t="shared" si="37"/>
        <v>0</v>
      </c>
      <c r="V235" s="190">
        <f t="shared" si="37"/>
        <v>0</v>
      </c>
      <c r="W235" s="190">
        <f t="shared" si="37"/>
        <v>0</v>
      </c>
      <c r="X235" s="190">
        <f t="shared" si="37"/>
        <v>0</v>
      </c>
      <c r="Y235" s="190">
        <f t="shared" si="37"/>
        <v>0</v>
      </c>
      <c r="Z235" s="190">
        <f t="shared" si="37"/>
        <v>0</v>
      </c>
      <c r="AA235" s="190">
        <f t="shared" si="37"/>
        <v>0</v>
      </c>
    </row>
    <row r="236" spans="2:27" ht="16.5" hidden="1" thickTop="1" thickBot="1" x14ac:dyDescent="0.3">
      <c r="B236" s="191" t="s">
        <v>137</v>
      </c>
      <c r="C236" s="192">
        <f>LOOKUP($F$14,Zdrojové_tabulky!$C$104:$C$115,Zdrojové_tabulky!$B$104:$B$115)-7*(1-SIN(RADIANS(15*C217-135)))</f>
        <v>18.05025253169417</v>
      </c>
      <c r="D236" s="192">
        <f>LOOKUP($F$14,Zdrojové_tabulky!$C$104:$C$115,Zdrojové_tabulky!$B$104:$B$115)-7*(1-SIN(RADIANS(15*D217-135)))</f>
        <v>16.937822173508927</v>
      </c>
      <c r="E236" s="192">
        <f>LOOKUP($F$14,Zdrojové_tabulky!$C$104:$C$115,Zdrojové_tabulky!$B$104:$B$115)-7*(1-SIN(RADIANS(15*E217-135)))</f>
        <v>16.238519215976524</v>
      </c>
      <c r="F236" s="192">
        <f>LOOKUP($F$14,Zdrojové_tabulky!$C$104:$C$115,Zdrojové_tabulky!$B$104:$B$115)-7*(1-SIN(RADIANS(15*F217-135)))</f>
        <v>16</v>
      </c>
      <c r="G236" s="192">
        <f>LOOKUP($F$14,Zdrojové_tabulky!$C$104:$C$115,Zdrojové_tabulky!$B$104:$B$115)-7*(1-SIN(RADIANS(15*G217-135)))</f>
        <v>16.238519215976524</v>
      </c>
      <c r="H236" s="192">
        <f>LOOKUP($F$14,Zdrojové_tabulky!$C$104:$C$115,Zdrojové_tabulky!$B$104:$B$115)-7*(1-SIN(RADIANS(15*H217-135)))</f>
        <v>16.93782217350893</v>
      </c>
      <c r="I236" s="192">
        <f>LOOKUP($F$14,Zdrojové_tabulky!$C$104:$C$115,Zdrojové_tabulky!$B$104:$B$115)-7*(1-SIN(RADIANS(15*I217-135)))</f>
        <v>18.05025253169417</v>
      </c>
      <c r="J236" s="192">
        <f>LOOKUP($F$14,Zdrojové_tabulky!$C$104:$C$115,Zdrojové_tabulky!$B$104:$B$115)-7*(1-SIN(RADIANS(15*J217-135)))</f>
        <v>19.5</v>
      </c>
      <c r="K236" s="192">
        <f>LOOKUP($F$14,Zdrojové_tabulky!$C$104:$C$115,Zdrojové_tabulky!$B$104:$B$115)-7*(1-SIN(RADIANS(15*K217-135)))</f>
        <v>21.188266684282354</v>
      </c>
      <c r="L236" s="192">
        <f>LOOKUP($F$14,Zdrojové_tabulky!$C$104:$C$115,Zdrojové_tabulky!$B$104:$B$115)-7*(1-SIN(RADIANS(15*L217-135)))</f>
        <v>23</v>
      </c>
      <c r="M236" s="192">
        <f>LOOKUP($F$14,Zdrojové_tabulky!$C$104:$C$115,Zdrojové_tabulky!$B$104:$B$115)-7*(1-SIN(RADIANS(15*M217-135)))</f>
        <v>24.811733315717646</v>
      </c>
      <c r="N236" s="192">
        <f>LOOKUP($F$14,Zdrojové_tabulky!$C$104:$C$115,Zdrojové_tabulky!$B$104:$B$115)-7*(1-SIN(RADIANS(15*N217-135)))</f>
        <v>26.5</v>
      </c>
      <c r="O236" s="192">
        <f>LOOKUP($F$14,Zdrojové_tabulky!$C$104:$C$115,Zdrojové_tabulky!$B$104:$B$115)-7*(1-SIN(RADIANS(15*O217-135)))</f>
        <v>27.949747468305834</v>
      </c>
      <c r="P236" s="192">
        <f>LOOKUP($F$14,Zdrojové_tabulky!$C$104:$C$115,Zdrojové_tabulky!$B$104:$B$115)-7*(1-SIN(RADIANS(15*P217-135)))</f>
        <v>29.06217782649107</v>
      </c>
      <c r="Q236" s="192">
        <f>LOOKUP($F$14,Zdrojové_tabulky!$C$104:$C$115,Zdrojové_tabulky!$B$104:$B$115)-7*(1-SIN(RADIANS(15*Q217-135)))</f>
        <v>29.76148078402348</v>
      </c>
      <c r="R236" s="192">
        <f>LOOKUP($F$14,Zdrojové_tabulky!$C$104:$C$115,Zdrojové_tabulky!$B$104:$B$115)-7*(1-SIN(RADIANS(15*R217-135)))</f>
        <v>30</v>
      </c>
      <c r="S236" s="192">
        <f>LOOKUP($F$14,Zdrojové_tabulky!$C$104:$C$115,Zdrojové_tabulky!$B$104:$B$115)-7*(1-SIN(RADIANS(15*S217-135)))</f>
        <v>29.76148078402348</v>
      </c>
      <c r="T236" s="192">
        <f>LOOKUP($F$14,Zdrojové_tabulky!$C$104:$C$115,Zdrojové_tabulky!$B$104:$B$115)-7*(1-SIN(RADIANS(15*T217-135)))</f>
        <v>29.06217782649107</v>
      </c>
      <c r="U236" s="192">
        <f>LOOKUP($F$14,Zdrojové_tabulky!$C$104:$C$115,Zdrojové_tabulky!$B$104:$B$115)-7*(1-SIN(RADIANS(15*U217-135)))</f>
        <v>27.949747468305834</v>
      </c>
      <c r="V236" s="192">
        <f>LOOKUP($F$14,Zdrojové_tabulky!$C$104:$C$115,Zdrojové_tabulky!$B$104:$B$115)-7*(1-SIN(RADIANS(15*V217-135)))</f>
        <v>26.5</v>
      </c>
      <c r="W236" s="192">
        <f>LOOKUP($F$14,Zdrojové_tabulky!$C$104:$C$115,Zdrojové_tabulky!$B$104:$B$115)-7*(1-SIN(RADIANS(15*W217-135)))</f>
        <v>24.811733315717646</v>
      </c>
      <c r="X236" s="192">
        <f>LOOKUP($F$14,Zdrojové_tabulky!$C$104:$C$115,Zdrojové_tabulky!$B$104:$B$115)-7*(1-SIN(RADIANS(15*X217-135)))</f>
        <v>23</v>
      </c>
      <c r="Y236" s="192">
        <f>LOOKUP($F$14,Zdrojové_tabulky!$C$104:$C$115,Zdrojové_tabulky!$B$104:$B$115)-7*(1-SIN(RADIANS(15*Y217-135)))</f>
        <v>21.188266684282354</v>
      </c>
      <c r="Z236" s="192">
        <f>LOOKUP($F$14,Zdrojové_tabulky!$C$104:$C$115,Zdrojové_tabulky!$B$104:$B$115)-7*(1-SIN(RADIANS(15*Z217-135)))</f>
        <v>19.5</v>
      </c>
      <c r="AA236" s="192">
        <f>LOOKUP($F$14,Zdrojové_tabulky!$C$104:$C$115,Zdrojové_tabulky!$B$104:$B$115)-7*(1-SIN(RADIANS(15*AA217-135)))</f>
        <v>18.05025253169417</v>
      </c>
    </row>
    <row r="237" spans="2:27" ht="16.5" hidden="1" thickTop="1" thickBot="1" x14ac:dyDescent="0.3">
      <c r="B237" s="193" t="s">
        <v>163</v>
      </c>
      <c r="C237" s="194">
        <f t="shared" ref="C237:AA237" si="38">$C$28*$C$29*$C$36*$C$37*(C236-$C$16)</f>
        <v>0</v>
      </c>
      <c r="D237" s="194">
        <f t="shared" si="38"/>
        <v>0</v>
      </c>
      <c r="E237" s="194">
        <f>$C$28*$C$29*$C$36*$C$37*(E236-$C$16)</f>
        <v>0</v>
      </c>
      <c r="F237" s="194">
        <f t="shared" si="38"/>
        <v>0</v>
      </c>
      <c r="G237" s="194">
        <f t="shared" si="38"/>
        <v>0</v>
      </c>
      <c r="H237" s="194">
        <f t="shared" si="38"/>
        <v>0</v>
      </c>
      <c r="I237" s="194">
        <f t="shared" si="38"/>
        <v>0</v>
      </c>
      <c r="J237" s="194">
        <f>$C$28*$C$29*$C$36*$C$37*(J236-$C$16)</f>
        <v>0</v>
      </c>
      <c r="K237" s="194">
        <f t="shared" si="38"/>
        <v>0</v>
      </c>
      <c r="L237" s="194">
        <f t="shared" si="38"/>
        <v>0</v>
      </c>
      <c r="M237" s="194">
        <f t="shared" si="38"/>
        <v>0</v>
      </c>
      <c r="N237" s="194">
        <f t="shared" si="38"/>
        <v>0</v>
      </c>
      <c r="O237" s="194">
        <f t="shared" si="38"/>
        <v>0</v>
      </c>
      <c r="P237" s="194">
        <f t="shared" si="38"/>
        <v>0</v>
      </c>
      <c r="Q237" s="194">
        <f t="shared" si="38"/>
        <v>0</v>
      </c>
      <c r="R237" s="194">
        <f t="shared" si="38"/>
        <v>0</v>
      </c>
      <c r="S237" s="194">
        <f t="shared" si="38"/>
        <v>0</v>
      </c>
      <c r="T237" s="194">
        <f t="shared" si="38"/>
        <v>0</v>
      </c>
      <c r="U237" s="194">
        <f t="shared" si="38"/>
        <v>0</v>
      </c>
      <c r="V237" s="194">
        <f t="shared" si="38"/>
        <v>0</v>
      </c>
      <c r="W237" s="194">
        <f t="shared" si="38"/>
        <v>0</v>
      </c>
      <c r="X237" s="194">
        <f t="shared" si="38"/>
        <v>0</v>
      </c>
      <c r="Y237" s="194">
        <f t="shared" si="38"/>
        <v>0</v>
      </c>
      <c r="Z237" s="194">
        <f t="shared" si="38"/>
        <v>0</v>
      </c>
      <c r="AA237" s="194">
        <f t="shared" si="38"/>
        <v>0</v>
      </c>
    </row>
    <row r="238" spans="2:27" ht="16.5" hidden="1" thickTop="1" thickBot="1" x14ac:dyDescent="0.3">
      <c r="B238" s="107" t="s">
        <v>155</v>
      </c>
      <c r="C238" s="112">
        <f t="shared" ref="C238:H238" si="39">C235+C237</f>
        <v>0</v>
      </c>
      <c r="D238" s="112">
        <f t="shared" si="39"/>
        <v>0</v>
      </c>
      <c r="E238" s="112">
        <f t="shared" si="39"/>
        <v>0</v>
      </c>
      <c r="F238" s="112">
        <f t="shared" si="39"/>
        <v>0</v>
      </c>
      <c r="G238" s="112">
        <f t="shared" si="39"/>
        <v>0</v>
      </c>
      <c r="H238" s="112">
        <f t="shared" si="39"/>
        <v>0</v>
      </c>
      <c r="I238" s="112">
        <f t="shared" ref="I238:V238" si="40">I235+I237</f>
        <v>0</v>
      </c>
      <c r="J238" s="112">
        <f t="shared" si="40"/>
        <v>0</v>
      </c>
      <c r="K238" s="112">
        <f t="shared" si="40"/>
        <v>0</v>
      </c>
      <c r="L238" s="112">
        <f t="shared" si="40"/>
        <v>0</v>
      </c>
      <c r="M238" s="112">
        <f t="shared" si="40"/>
        <v>0</v>
      </c>
      <c r="N238" s="112">
        <f t="shared" si="40"/>
        <v>0</v>
      </c>
      <c r="O238" s="112">
        <f t="shared" si="40"/>
        <v>0</v>
      </c>
      <c r="P238" s="112">
        <f t="shared" si="40"/>
        <v>0</v>
      </c>
      <c r="Q238" s="112">
        <f t="shared" si="40"/>
        <v>0</v>
      </c>
      <c r="R238" s="112">
        <f t="shared" si="40"/>
        <v>0</v>
      </c>
      <c r="S238" s="112">
        <f t="shared" si="40"/>
        <v>0</v>
      </c>
      <c r="T238" s="112">
        <f t="shared" si="40"/>
        <v>0</v>
      </c>
      <c r="U238" s="112">
        <f t="shared" si="40"/>
        <v>0</v>
      </c>
      <c r="V238" s="112">
        <f t="shared" si="40"/>
        <v>0</v>
      </c>
      <c r="W238" s="112">
        <f>W235+W237</f>
        <v>0</v>
      </c>
      <c r="X238" s="112">
        <f>X235+X237</f>
        <v>0</v>
      </c>
      <c r="Y238" s="112">
        <f>Y235+Y237</f>
        <v>0</v>
      </c>
      <c r="Z238" s="112">
        <f>Z235+Z237</f>
        <v>0</v>
      </c>
      <c r="AA238" s="112">
        <f>AA235+AA237</f>
        <v>0</v>
      </c>
    </row>
    <row r="239" spans="2:27" ht="16.5" hidden="1" thickTop="1" thickBot="1" x14ac:dyDescent="0.3">
      <c r="G239" s="1"/>
      <c r="H239" s="1"/>
      <c r="I239" s="1"/>
      <c r="J239" s="1"/>
      <c r="K239" s="1"/>
      <c r="L239" s="1"/>
      <c r="M239" s="1"/>
      <c r="N239" s="1"/>
      <c r="O239" s="1"/>
    </row>
    <row r="240" spans="2:27" ht="16.5" hidden="1" thickTop="1" thickBot="1" x14ac:dyDescent="0.3">
      <c r="B240" s="212" t="s">
        <v>91</v>
      </c>
      <c r="C240" s="46" t="s">
        <v>77</v>
      </c>
      <c r="D240" s="213" t="s">
        <v>299</v>
      </c>
    </row>
    <row r="241" spans="2:27" ht="15.75" hidden="1" thickTop="1" x14ac:dyDescent="0.25">
      <c r="B241" s="175" t="s">
        <v>24</v>
      </c>
      <c r="C241" s="176">
        <v>0</v>
      </c>
      <c r="D241" s="177">
        <v>1</v>
      </c>
      <c r="E241" s="177">
        <v>2</v>
      </c>
      <c r="F241" s="177">
        <v>3</v>
      </c>
      <c r="G241" s="177">
        <v>4</v>
      </c>
      <c r="H241" s="177">
        <v>5</v>
      </c>
      <c r="I241" s="177">
        <v>6</v>
      </c>
      <c r="J241" s="177">
        <v>7</v>
      </c>
      <c r="K241" s="177">
        <v>8</v>
      </c>
      <c r="L241" s="177">
        <v>9</v>
      </c>
      <c r="M241" s="177">
        <v>10</v>
      </c>
      <c r="N241" s="178">
        <v>11</v>
      </c>
      <c r="O241" s="177">
        <v>12</v>
      </c>
      <c r="P241" s="177">
        <v>13</v>
      </c>
      <c r="Q241" s="177">
        <v>14</v>
      </c>
      <c r="R241" s="177">
        <v>15</v>
      </c>
      <c r="S241" s="177">
        <v>16</v>
      </c>
      <c r="T241" s="177">
        <v>17</v>
      </c>
      <c r="U241" s="177">
        <v>18</v>
      </c>
      <c r="V241" s="177">
        <v>19</v>
      </c>
      <c r="W241" s="177">
        <v>20</v>
      </c>
      <c r="X241" s="177">
        <v>21</v>
      </c>
      <c r="Y241" s="177">
        <v>22</v>
      </c>
      <c r="Z241" s="177">
        <v>23</v>
      </c>
      <c r="AA241" s="177">
        <v>24</v>
      </c>
    </row>
    <row r="242" spans="2:27" hidden="1" x14ac:dyDescent="0.25">
      <c r="B242" s="179" t="s">
        <v>25</v>
      </c>
      <c r="C242" s="177">
        <f t="shared" ref="C242:R242" si="41">C241*360/24</f>
        <v>0</v>
      </c>
      <c r="D242" s="177">
        <f t="shared" si="41"/>
        <v>15</v>
      </c>
      <c r="E242" s="177">
        <f t="shared" si="41"/>
        <v>30</v>
      </c>
      <c r="F242" s="177">
        <f t="shared" si="41"/>
        <v>45</v>
      </c>
      <c r="G242" s="177">
        <f t="shared" si="41"/>
        <v>60</v>
      </c>
      <c r="H242" s="177">
        <f t="shared" si="41"/>
        <v>75</v>
      </c>
      <c r="I242" s="177">
        <f t="shared" si="41"/>
        <v>90</v>
      </c>
      <c r="J242" s="177">
        <f t="shared" si="41"/>
        <v>105</v>
      </c>
      <c r="K242" s="177">
        <f t="shared" si="41"/>
        <v>120</v>
      </c>
      <c r="L242" s="177">
        <f t="shared" si="41"/>
        <v>135</v>
      </c>
      <c r="M242" s="177">
        <f t="shared" si="41"/>
        <v>150</v>
      </c>
      <c r="N242" s="178">
        <f t="shared" si="41"/>
        <v>165</v>
      </c>
      <c r="O242" s="177">
        <f t="shared" si="41"/>
        <v>180</v>
      </c>
      <c r="P242" s="177">
        <f t="shared" si="41"/>
        <v>195</v>
      </c>
      <c r="Q242" s="177">
        <f t="shared" si="41"/>
        <v>210</v>
      </c>
      <c r="R242" s="177">
        <f t="shared" si="41"/>
        <v>225</v>
      </c>
      <c r="S242" s="177">
        <f t="shared" ref="S242:AA242" si="42">S241*360/24</f>
        <v>240</v>
      </c>
      <c r="T242" s="177">
        <f t="shared" si="42"/>
        <v>255</v>
      </c>
      <c r="U242" s="177">
        <f t="shared" si="42"/>
        <v>270</v>
      </c>
      <c r="V242" s="177">
        <f t="shared" si="42"/>
        <v>285</v>
      </c>
      <c r="W242" s="177">
        <f t="shared" si="42"/>
        <v>300</v>
      </c>
      <c r="X242" s="177">
        <f t="shared" si="42"/>
        <v>315</v>
      </c>
      <c r="Y242" s="177">
        <f t="shared" si="42"/>
        <v>330</v>
      </c>
      <c r="Z242" s="177">
        <f t="shared" si="42"/>
        <v>345</v>
      </c>
      <c r="AA242" s="177">
        <f t="shared" si="42"/>
        <v>360</v>
      </c>
    </row>
    <row r="243" spans="2:27" hidden="1" x14ac:dyDescent="0.25">
      <c r="B243" s="179" t="s">
        <v>70</v>
      </c>
      <c r="C243" s="181"/>
      <c r="D243" s="181"/>
      <c r="E243" s="181"/>
      <c r="F243" s="181"/>
      <c r="G243" s="181"/>
      <c r="H243" s="180">
        <f>$H$219</f>
        <v>6</v>
      </c>
      <c r="I243" s="180">
        <f>$I$219</f>
        <v>15</v>
      </c>
      <c r="J243" s="180">
        <f>$J$219</f>
        <v>25</v>
      </c>
      <c r="K243" s="180">
        <f>$K$219</f>
        <v>34</v>
      </c>
      <c r="L243" s="180">
        <f>$L$219</f>
        <v>44</v>
      </c>
      <c r="M243" s="180">
        <f>$M$219</f>
        <v>52</v>
      </c>
      <c r="N243" s="180">
        <f>$N$219</f>
        <v>58</v>
      </c>
      <c r="O243" s="180">
        <f>$O$219</f>
        <v>60</v>
      </c>
      <c r="P243" s="180">
        <f>$P$219</f>
        <v>58</v>
      </c>
      <c r="Q243" s="180">
        <f>$Q$219</f>
        <v>52</v>
      </c>
      <c r="R243" s="180">
        <f>$R$219</f>
        <v>44</v>
      </c>
      <c r="S243" s="180">
        <f>$S$219</f>
        <v>34</v>
      </c>
      <c r="T243" s="180">
        <f>$T$219</f>
        <v>25</v>
      </c>
      <c r="U243" s="180">
        <f>$U$219</f>
        <v>15</v>
      </c>
      <c r="V243" s="180">
        <f>$V$219</f>
        <v>6</v>
      </c>
      <c r="W243" s="181"/>
      <c r="X243" s="181"/>
      <c r="Y243" s="181"/>
      <c r="Z243" s="181"/>
      <c r="AA243" s="181"/>
    </row>
    <row r="244" spans="2:27" hidden="1" x14ac:dyDescent="0.25">
      <c r="B244" s="179" t="s">
        <v>17</v>
      </c>
      <c r="C244" s="181"/>
      <c r="D244" s="181"/>
      <c r="E244" s="181"/>
      <c r="F244" s="181"/>
      <c r="G244" s="181"/>
      <c r="H244" s="180">
        <f>$H$220</f>
        <v>67</v>
      </c>
      <c r="I244" s="180">
        <f>$I$220</f>
        <v>77</v>
      </c>
      <c r="J244" s="180">
        <f>$J$220</f>
        <v>88</v>
      </c>
      <c r="K244" s="180">
        <f>$K$220</f>
        <v>100</v>
      </c>
      <c r="L244" s="180">
        <f>$L$220</f>
        <v>114</v>
      </c>
      <c r="M244" s="180">
        <f>$M$220</f>
        <v>131</v>
      </c>
      <c r="N244" s="180">
        <f>$N$220</f>
        <v>152</v>
      </c>
      <c r="O244" s="180">
        <f>$O$220</f>
        <v>180</v>
      </c>
      <c r="P244" s="180">
        <f>$P$220</f>
        <v>208</v>
      </c>
      <c r="Q244" s="180">
        <f>$Q$220</f>
        <v>229</v>
      </c>
      <c r="R244" s="180">
        <f>$R$220</f>
        <v>246</v>
      </c>
      <c r="S244" s="180">
        <f>$S$220</f>
        <v>260</v>
      </c>
      <c r="T244" s="180">
        <f>$T$220</f>
        <v>272</v>
      </c>
      <c r="U244" s="180">
        <f>$U$220</f>
        <v>283</v>
      </c>
      <c r="V244" s="180">
        <f>$V$220</f>
        <v>293</v>
      </c>
      <c r="W244" s="181"/>
      <c r="X244" s="181"/>
      <c r="Y244" s="181"/>
      <c r="Z244" s="181"/>
      <c r="AA244" s="181"/>
    </row>
    <row r="245" spans="2:27" hidden="1" x14ac:dyDescent="0.25">
      <c r="B245" s="179" t="s">
        <v>71</v>
      </c>
      <c r="C245" s="181"/>
      <c r="D245" s="181"/>
      <c r="E245" s="181"/>
      <c r="F245" s="181"/>
      <c r="G245" s="181"/>
      <c r="H245" s="182">
        <f t="shared" ref="H245:V245" si="43">H244-$C$22</f>
        <v>22</v>
      </c>
      <c r="I245" s="182">
        <f t="shared" si="43"/>
        <v>32</v>
      </c>
      <c r="J245" s="182">
        <f t="shared" si="43"/>
        <v>43</v>
      </c>
      <c r="K245" s="182">
        <f t="shared" si="43"/>
        <v>55</v>
      </c>
      <c r="L245" s="182">
        <f t="shared" si="43"/>
        <v>69</v>
      </c>
      <c r="M245" s="182">
        <f t="shared" si="43"/>
        <v>86</v>
      </c>
      <c r="N245" s="182">
        <f t="shared" si="43"/>
        <v>107</v>
      </c>
      <c r="O245" s="182">
        <f t="shared" si="43"/>
        <v>135</v>
      </c>
      <c r="P245" s="182">
        <f t="shared" si="43"/>
        <v>163</v>
      </c>
      <c r="Q245" s="182">
        <f t="shared" si="43"/>
        <v>184</v>
      </c>
      <c r="R245" s="182">
        <f t="shared" si="43"/>
        <v>201</v>
      </c>
      <c r="S245" s="182">
        <f t="shared" si="43"/>
        <v>215</v>
      </c>
      <c r="T245" s="182">
        <f t="shared" si="43"/>
        <v>227</v>
      </c>
      <c r="U245" s="182">
        <f t="shared" si="43"/>
        <v>238</v>
      </c>
      <c r="V245" s="182">
        <f t="shared" si="43"/>
        <v>248</v>
      </c>
      <c r="W245" s="181"/>
      <c r="X245" s="181"/>
      <c r="Y245" s="181"/>
      <c r="Z245" s="181"/>
      <c r="AA245" s="181"/>
    </row>
    <row r="246" spans="2:27" hidden="1" x14ac:dyDescent="0.25">
      <c r="B246" s="179" t="s">
        <v>18</v>
      </c>
      <c r="C246" s="181"/>
      <c r="D246" s="181"/>
      <c r="E246" s="181"/>
      <c r="F246" s="181"/>
      <c r="G246" s="181"/>
      <c r="H246" s="180">
        <f t="shared" ref="H246:V246" si="44">DEGREES(ACOS(SIN(RADIANS(H243))*COS(RADIANS($D$35))+COS(RADIANS(H243))*SIN(RADIANS($D$35))*COS(RADIANS(H244-$C$22))))</f>
        <v>22.764267782557425</v>
      </c>
      <c r="I246" s="180">
        <f t="shared" si="44"/>
        <v>35.000048575144874</v>
      </c>
      <c r="J246" s="180">
        <f t="shared" si="44"/>
        <v>48.483817531681055</v>
      </c>
      <c r="K246" s="180">
        <f t="shared" si="44"/>
        <v>61.607020822668353</v>
      </c>
      <c r="L246" s="180">
        <f t="shared" si="44"/>
        <v>75.061130198838711</v>
      </c>
      <c r="M246" s="180">
        <f t="shared" si="44"/>
        <v>87.538597023476257</v>
      </c>
      <c r="N246" s="180">
        <f t="shared" si="44"/>
        <v>98.912933614833776</v>
      </c>
      <c r="O246" s="180">
        <f t="shared" si="44"/>
        <v>110.70481105463543</v>
      </c>
      <c r="P246" s="180">
        <f t="shared" si="44"/>
        <v>120.44854155934222</v>
      </c>
      <c r="Q246" s="180">
        <f t="shared" si="44"/>
        <v>127.89103713079498</v>
      </c>
      <c r="R246" s="180">
        <f t="shared" si="44"/>
        <v>132.18770126401961</v>
      </c>
      <c r="S246" s="180">
        <f t="shared" si="44"/>
        <v>132.77396441325541</v>
      </c>
      <c r="T246" s="180">
        <f t="shared" si="44"/>
        <v>128.17754971338977</v>
      </c>
      <c r="U246" s="180">
        <f t="shared" si="44"/>
        <v>120.7879833041254</v>
      </c>
      <c r="V246" s="180">
        <f t="shared" si="44"/>
        <v>111.87324391516658</v>
      </c>
      <c r="W246" s="181"/>
      <c r="X246" s="181"/>
      <c r="Y246" s="181"/>
      <c r="Z246" s="181"/>
      <c r="AA246" s="181"/>
    </row>
    <row r="247" spans="2:27" hidden="1" x14ac:dyDescent="0.25">
      <c r="B247" s="179" t="s">
        <v>19</v>
      </c>
      <c r="C247" s="181"/>
      <c r="D247" s="181"/>
      <c r="E247" s="181"/>
      <c r="F247" s="181"/>
      <c r="G247" s="181"/>
      <c r="H247" s="180">
        <f>IF(H243=0,0,1350*EXP(-0.1*5*POWER(0.971667424/SIN(RADIANS(H243)),0.8)))</f>
        <v>68.862358499166476</v>
      </c>
      <c r="I247" s="180">
        <f t="shared" ref="I247:V247" si="45">IF(I243=0,0,1350*EXP(-0.1*5*POWER(0.971667424/SIN(RADIANS(I243)),0.8)))</f>
        <v>319.614258969052</v>
      </c>
      <c r="J247" s="180">
        <f t="shared" si="45"/>
        <v>510.10031844404784</v>
      </c>
      <c r="K247" s="180">
        <f t="shared" si="45"/>
        <v>620.13681398635629</v>
      </c>
      <c r="L247" s="180">
        <f t="shared" si="45"/>
        <v>701.95963780053887</v>
      </c>
      <c r="M247" s="180">
        <f t="shared" si="45"/>
        <v>747.41996526206708</v>
      </c>
      <c r="N247" s="180">
        <f t="shared" si="45"/>
        <v>773.05964028757819</v>
      </c>
      <c r="O247" s="180">
        <f t="shared" si="45"/>
        <v>780.26522234637525</v>
      </c>
      <c r="P247" s="180">
        <f t="shared" si="45"/>
        <v>773.05964028757819</v>
      </c>
      <c r="Q247" s="180">
        <f t="shared" si="45"/>
        <v>747.41996526206708</v>
      </c>
      <c r="R247" s="180">
        <f t="shared" si="45"/>
        <v>701.95963780053887</v>
      </c>
      <c r="S247" s="180">
        <f t="shared" si="45"/>
        <v>620.13681398635629</v>
      </c>
      <c r="T247" s="180">
        <f t="shared" si="45"/>
        <v>510.10031844404784</v>
      </c>
      <c r="U247" s="180">
        <f t="shared" si="45"/>
        <v>319.614258969052</v>
      </c>
      <c r="V247" s="180">
        <f t="shared" si="45"/>
        <v>68.862358499166476</v>
      </c>
      <c r="W247" s="181"/>
      <c r="X247" s="181"/>
      <c r="Y247" s="181"/>
      <c r="Z247" s="181"/>
      <c r="AA247" s="181"/>
    </row>
    <row r="248" spans="2:27" hidden="1" x14ac:dyDescent="0.25">
      <c r="B248" s="179" t="s">
        <v>20</v>
      </c>
      <c r="C248" s="181"/>
      <c r="D248" s="181"/>
      <c r="E248" s="181"/>
      <c r="F248" s="181"/>
      <c r="G248" s="181"/>
      <c r="H248" s="180">
        <f t="shared" ref="H248:V248" si="46">IF(H247*COS(RADIANS(H246))&lt;0,0,H247*COS(RADIANS(H246)))</f>
        <v>63.498300596324384</v>
      </c>
      <c r="I248" s="180">
        <f t="shared" si="46"/>
        <v>261.81251819759495</v>
      </c>
      <c r="J248" s="180">
        <f t="shared" si="46"/>
        <v>338.11058720657064</v>
      </c>
      <c r="K248" s="180">
        <f t="shared" si="46"/>
        <v>294.88523550620528</v>
      </c>
      <c r="L248" s="180">
        <f t="shared" si="46"/>
        <v>180.95700224616428</v>
      </c>
      <c r="M248" s="180">
        <f t="shared" si="46"/>
        <v>32.09897701851942</v>
      </c>
      <c r="N248" s="182">
        <f t="shared" si="46"/>
        <v>0</v>
      </c>
      <c r="O248" s="180">
        <f t="shared" si="46"/>
        <v>0</v>
      </c>
      <c r="P248" s="180">
        <f t="shared" si="46"/>
        <v>0</v>
      </c>
      <c r="Q248" s="180">
        <f t="shared" si="46"/>
        <v>0</v>
      </c>
      <c r="R248" s="180">
        <f t="shared" si="46"/>
        <v>0</v>
      </c>
      <c r="S248" s="180">
        <f t="shared" si="46"/>
        <v>0</v>
      </c>
      <c r="T248" s="180">
        <f t="shared" si="46"/>
        <v>0</v>
      </c>
      <c r="U248" s="180">
        <f t="shared" si="46"/>
        <v>0</v>
      </c>
      <c r="V248" s="180">
        <f t="shared" si="46"/>
        <v>0</v>
      </c>
      <c r="W248" s="181"/>
      <c r="X248" s="181"/>
      <c r="Y248" s="181"/>
      <c r="Z248" s="181"/>
      <c r="AA248" s="181"/>
    </row>
    <row r="249" spans="2:27" hidden="1" x14ac:dyDescent="0.25">
      <c r="B249" s="179" t="s">
        <v>21</v>
      </c>
      <c r="C249" s="181"/>
      <c r="D249" s="181"/>
      <c r="E249" s="181"/>
      <c r="F249" s="181"/>
      <c r="G249" s="181"/>
      <c r="H249" s="180">
        <f>(1350-0.5*H247)*SIN(RADIANS(H243))/5</f>
        <v>27.502877431176028</v>
      </c>
      <c r="I249" s="180">
        <f>(1350-0.5*I247)*SIN(RADIANS(I243))/5</f>
        <v>61.608916446928617</v>
      </c>
      <c r="J249" s="180">
        <f>(1350-0.5*J247)*SIN(RADIANS(J243))/5</f>
        <v>92.549159680568778</v>
      </c>
      <c r="K249" s="180">
        <f t="shared" ref="K249:V249" si="47">(1350-0.5*K247)*SIN(RADIANS(K243))/5</f>
        <v>116.30447338088877</v>
      </c>
      <c r="L249" s="180">
        <f t="shared" si="47"/>
        <v>138.79554621167821</v>
      </c>
      <c r="M249" s="180">
        <f t="shared" si="47"/>
        <v>153.86540646512782</v>
      </c>
      <c r="N249" s="182">
        <f t="shared" si="47"/>
        <v>163.41381034610978</v>
      </c>
      <c r="O249" s="180">
        <f t="shared" si="47"/>
        <v>166.25390859765099</v>
      </c>
      <c r="P249" s="180">
        <f t="shared" si="47"/>
        <v>163.41381034610978</v>
      </c>
      <c r="Q249" s="180">
        <f t="shared" si="47"/>
        <v>153.86540646512782</v>
      </c>
      <c r="R249" s="180">
        <f t="shared" si="47"/>
        <v>138.79554621167821</v>
      </c>
      <c r="S249" s="180">
        <f t="shared" si="47"/>
        <v>116.30447338088877</v>
      </c>
      <c r="T249" s="180">
        <f t="shared" si="47"/>
        <v>92.549159680568778</v>
      </c>
      <c r="U249" s="180">
        <f t="shared" si="47"/>
        <v>61.608916446928617</v>
      </c>
      <c r="V249" s="180">
        <f t="shared" si="47"/>
        <v>27.502877431176028</v>
      </c>
      <c r="W249" s="181"/>
      <c r="X249" s="181"/>
      <c r="Y249" s="181"/>
      <c r="Z249" s="181"/>
      <c r="AA249" s="181"/>
    </row>
    <row r="250" spans="2:27" hidden="1" x14ac:dyDescent="0.25">
      <c r="B250" s="179" t="s">
        <v>22</v>
      </c>
      <c r="C250" s="181"/>
      <c r="D250" s="181"/>
      <c r="E250" s="181"/>
      <c r="F250" s="181"/>
      <c r="G250" s="181"/>
      <c r="H250" s="180">
        <f>H248+H249</f>
        <v>91.001178027500416</v>
      </c>
      <c r="I250" s="180">
        <f>I248+I249</f>
        <v>323.42143464452357</v>
      </c>
      <c r="J250" s="180">
        <f>J248+J249</f>
        <v>430.65974688713942</v>
      </c>
      <c r="K250" s="180">
        <f t="shared" ref="K250:V250" si="48">K248+K249</f>
        <v>411.18970888709407</v>
      </c>
      <c r="L250" s="180">
        <f t="shared" si="48"/>
        <v>319.75254845784252</v>
      </c>
      <c r="M250" s="180">
        <f t="shared" si="48"/>
        <v>185.96438348364723</v>
      </c>
      <c r="N250" s="182">
        <f t="shared" si="48"/>
        <v>163.41381034610978</v>
      </c>
      <c r="O250" s="180">
        <f t="shared" si="48"/>
        <v>166.25390859765099</v>
      </c>
      <c r="P250" s="180">
        <f t="shared" si="48"/>
        <v>163.41381034610978</v>
      </c>
      <c r="Q250" s="180">
        <f t="shared" si="48"/>
        <v>153.86540646512782</v>
      </c>
      <c r="R250" s="180">
        <f t="shared" si="48"/>
        <v>138.79554621167821</v>
      </c>
      <c r="S250" s="180">
        <f t="shared" si="48"/>
        <v>116.30447338088877</v>
      </c>
      <c r="T250" s="180">
        <f t="shared" si="48"/>
        <v>92.549159680568778</v>
      </c>
      <c r="U250" s="180">
        <f t="shared" si="48"/>
        <v>61.608916446928617</v>
      </c>
      <c r="V250" s="180">
        <f t="shared" si="48"/>
        <v>27.502877431176028</v>
      </c>
      <c r="W250" s="181"/>
      <c r="X250" s="181"/>
      <c r="Y250" s="181"/>
      <c r="Z250" s="181"/>
      <c r="AA250" s="181"/>
    </row>
    <row r="251" spans="2:27" hidden="1" x14ac:dyDescent="0.25">
      <c r="B251" s="179" t="s">
        <v>90</v>
      </c>
      <c r="C251" s="181"/>
      <c r="D251" s="181"/>
      <c r="E251" s="181"/>
      <c r="F251" s="181"/>
      <c r="G251" s="181"/>
      <c r="H251" s="180">
        <f>0.87-1.47*POWER(H246/100,5)</f>
        <v>0.86910135996409599</v>
      </c>
      <c r="I251" s="180">
        <f>0.87-1.47*POWER(I246/100,5)</f>
        <v>0.86227923079843982</v>
      </c>
      <c r="J251" s="180">
        <f>0.87-1.47*POWER(J246/100,5)</f>
        <v>0.8306176728783371</v>
      </c>
      <c r="K251" s="180">
        <f t="shared" ref="K251:V251" si="49">0.87-1.47*POWER(K246/100,5)</f>
        <v>0.73954270366955766</v>
      </c>
      <c r="L251" s="180">
        <f t="shared" si="49"/>
        <v>0.51973815471493756</v>
      </c>
      <c r="M251" s="180">
        <f t="shared" si="49"/>
        <v>0.11435946934358254</v>
      </c>
      <c r="N251" s="182">
        <f t="shared" si="49"/>
        <v>-0.52181895806255618</v>
      </c>
      <c r="O251" s="180">
        <f t="shared" si="49"/>
        <v>-1.5742735596812523</v>
      </c>
      <c r="P251" s="180">
        <f t="shared" si="49"/>
        <v>-2.856705407052984</v>
      </c>
      <c r="Q251" s="180">
        <f t="shared" si="49"/>
        <v>-4.1594197302585263</v>
      </c>
      <c r="R251" s="180">
        <f t="shared" si="49"/>
        <v>-5.0629759274608706</v>
      </c>
      <c r="S251" s="180">
        <f t="shared" si="49"/>
        <v>-5.1957142688175511</v>
      </c>
      <c r="T251" s="180">
        <f t="shared" si="49"/>
        <v>-4.2160094264298138</v>
      </c>
      <c r="U251" s="180">
        <f t="shared" si="49"/>
        <v>-2.909514241436912</v>
      </c>
      <c r="V251" s="180">
        <f t="shared" si="49"/>
        <v>-1.7060156124847747</v>
      </c>
      <c r="W251" s="181"/>
      <c r="X251" s="181"/>
      <c r="Y251" s="181"/>
      <c r="Z251" s="181"/>
      <c r="AA251" s="181"/>
    </row>
    <row r="252" spans="2:27" hidden="1" x14ac:dyDescent="0.25">
      <c r="B252" s="179" t="s">
        <v>26</v>
      </c>
      <c r="C252" s="181"/>
      <c r="D252" s="181"/>
      <c r="E252" s="181"/>
      <c r="F252" s="181"/>
      <c r="G252" s="181"/>
      <c r="H252" s="180">
        <f>H248*H251+H249*0.85</f>
        <v>78.563905220174121</v>
      </c>
      <c r="I252" s="180">
        <f>I248*I251+I249*0.85</f>
        <v>278.12307578471405</v>
      </c>
      <c r="J252" s="180">
        <f>J248*J251+J249*0.85</f>
        <v>359.50741484953323</v>
      </c>
      <c r="K252" s="180">
        <f>K248*K251+K249*0.85</f>
        <v>316.93902671224873</v>
      </c>
      <c r="L252" s="180">
        <f>L248*L251+L249*0.85</f>
        <v>212.02647271009471</v>
      </c>
      <c r="M252" s="180">
        <f t="shared" ref="M252:V252" si="50">M248*M251+M249*0.85</f>
        <v>134.45641747366838</v>
      </c>
      <c r="N252" s="180">
        <f t="shared" si="50"/>
        <v>138.90173879419331</v>
      </c>
      <c r="O252" s="180">
        <f t="shared" si="50"/>
        <v>141.31582230800333</v>
      </c>
      <c r="P252" s="180">
        <f t="shared" si="50"/>
        <v>138.90173879419331</v>
      </c>
      <c r="Q252" s="180">
        <f t="shared" si="50"/>
        <v>130.78559549535865</v>
      </c>
      <c r="R252" s="180">
        <f t="shared" si="50"/>
        <v>117.97621427992648</v>
      </c>
      <c r="S252" s="180">
        <f t="shared" si="50"/>
        <v>98.858802373755452</v>
      </c>
      <c r="T252" s="180">
        <f t="shared" si="50"/>
        <v>78.666785728483461</v>
      </c>
      <c r="U252" s="180">
        <f t="shared" si="50"/>
        <v>52.367578979889323</v>
      </c>
      <c r="V252" s="180">
        <f t="shared" si="50"/>
        <v>23.377445816499623</v>
      </c>
      <c r="W252" s="181"/>
      <c r="X252" s="181"/>
      <c r="Y252" s="181"/>
      <c r="Z252" s="181"/>
      <c r="AA252" s="181"/>
    </row>
    <row r="253" spans="2:27" hidden="1" x14ac:dyDescent="0.25">
      <c r="B253" s="179" t="s">
        <v>27</v>
      </c>
      <c r="C253" s="181"/>
      <c r="D253" s="181"/>
      <c r="E253" s="181"/>
      <c r="F253" s="181"/>
      <c r="G253" s="181"/>
      <c r="H253" s="180">
        <f>H249*0.85</f>
        <v>23.377445816499623</v>
      </c>
      <c r="I253" s="180">
        <f>I249*0.85</f>
        <v>52.367578979889323</v>
      </c>
      <c r="J253" s="180">
        <f>J249*0.85</f>
        <v>78.666785728483461</v>
      </c>
      <c r="K253" s="180">
        <f t="shared" ref="K253:V253" si="51">K249*0.85</f>
        <v>98.858802373755452</v>
      </c>
      <c r="L253" s="180">
        <f t="shared" si="51"/>
        <v>117.97621427992648</v>
      </c>
      <c r="M253" s="180">
        <f t="shared" si="51"/>
        <v>130.78559549535865</v>
      </c>
      <c r="N253" s="180">
        <f t="shared" si="51"/>
        <v>138.90173879419331</v>
      </c>
      <c r="O253" s="180">
        <f t="shared" si="51"/>
        <v>141.31582230800333</v>
      </c>
      <c r="P253" s="180">
        <f t="shared" si="51"/>
        <v>138.90173879419331</v>
      </c>
      <c r="Q253" s="180">
        <f t="shared" si="51"/>
        <v>130.78559549535865</v>
      </c>
      <c r="R253" s="180">
        <f t="shared" si="51"/>
        <v>117.97621427992648</v>
      </c>
      <c r="S253" s="180">
        <f t="shared" si="51"/>
        <v>98.858802373755452</v>
      </c>
      <c r="T253" s="180">
        <f t="shared" si="51"/>
        <v>78.666785728483461</v>
      </c>
      <c r="U253" s="180">
        <f t="shared" si="51"/>
        <v>52.367578979889323</v>
      </c>
      <c r="V253" s="180">
        <f t="shared" si="51"/>
        <v>23.377445816499623</v>
      </c>
      <c r="W253" s="181"/>
      <c r="X253" s="181"/>
      <c r="Y253" s="181"/>
      <c r="Z253" s="181"/>
      <c r="AA253" s="181"/>
    </row>
    <row r="254" spans="2:27" hidden="1" x14ac:dyDescent="0.25">
      <c r="B254" s="179" t="s">
        <v>113</v>
      </c>
      <c r="C254" s="181"/>
      <c r="D254" s="181"/>
      <c r="E254" s="181"/>
      <c r="F254" s="181"/>
      <c r="G254" s="181"/>
      <c r="H254" s="183">
        <f t="shared" ref="H254:V254" si="52">$D$30*TAN(RADIANS(ABS(H244-$C$22)))</f>
        <v>0</v>
      </c>
      <c r="I254" s="183">
        <f t="shared" si="52"/>
        <v>0</v>
      </c>
      <c r="J254" s="183">
        <f t="shared" si="52"/>
        <v>0</v>
      </c>
      <c r="K254" s="183">
        <f t="shared" si="52"/>
        <v>0</v>
      </c>
      <c r="L254" s="183">
        <f t="shared" si="52"/>
        <v>0</v>
      </c>
      <c r="M254" s="183">
        <f t="shared" si="52"/>
        <v>0</v>
      </c>
      <c r="N254" s="183">
        <f t="shared" si="52"/>
        <v>0</v>
      </c>
      <c r="O254" s="183">
        <f t="shared" si="52"/>
        <v>0</v>
      </c>
      <c r="P254" s="183">
        <f t="shared" si="52"/>
        <v>0</v>
      </c>
      <c r="Q254" s="183">
        <f t="shared" si="52"/>
        <v>0</v>
      </c>
      <c r="R254" s="183">
        <f t="shared" si="52"/>
        <v>0</v>
      </c>
      <c r="S254" s="183">
        <f t="shared" si="52"/>
        <v>0</v>
      </c>
      <c r="T254" s="183">
        <f t="shared" si="52"/>
        <v>0</v>
      </c>
      <c r="U254" s="183">
        <f t="shared" si="52"/>
        <v>0</v>
      </c>
      <c r="V254" s="183">
        <f t="shared" si="52"/>
        <v>0</v>
      </c>
      <c r="W254" s="181"/>
      <c r="X254" s="181"/>
      <c r="Y254" s="181"/>
      <c r="Z254" s="181"/>
      <c r="AA254" s="181"/>
    </row>
    <row r="255" spans="2:27" hidden="1" x14ac:dyDescent="0.25">
      <c r="B255" s="179" t="s">
        <v>115</v>
      </c>
      <c r="C255" s="181"/>
      <c r="D255" s="181"/>
      <c r="E255" s="181"/>
      <c r="F255" s="181"/>
      <c r="G255" s="181"/>
      <c r="H255" s="183">
        <f t="shared" ref="H255:V255" si="53">$D$31*TAN(RADIANS(H243))/COS(RADIANS(H244-$C$22))</f>
        <v>0</v>
      </c>
      <c r="I255" s="183">
        <f t="shared" si="53"/>
        <v>0</v>
      </c>
      <c r="J255" s="183">
        <f t="shared" si="53"/>
        <v>0</v>
      </c>
      <c r="K255" s="183">
        <f t="shared" si="53"/>
        <v>0</v>
      </c>
      <c r="L255" s="183">
        <f t="shared" si="53"/>
        <v>0</v>
      </c>
      <c r="M255" s="183">
        <f t="shared" si="53"/>
        <v>0</v>
      </c>
      <c r="N255" s="183">
        <f t="shared" si="53"/>
        <v>0</v>
      </c>
      <c r="O255" s="183">
        <f t="shared" si="53"/>
        <v>0</v>
      </c>
      <c r="P255" s="183">
        <f t="shared" si="53"/>
        <v>0</v>
      </c>
      <c r="Q255" s="183">
        <f t="shared" si="53"/>
        <v>0</v>
      </c>
      <c r="R255" s="183">
        <f t="shared" si="53"/>
        <v>0</v>
      </c>
      <c r="S255" s="183">
        <f t="shared" si="53"/>
        <v>0</v>
      </c>
      <c r="T255" s="183">
        <f t="shared" si="53"/>
        <v>0</v>
      </c>
      <c r="U255" s="183">
        <f t="shared" si="53"/>
        <v>0</v>
      </c>
      <c r="V255" s="183">
        <f t="shared" si="53"/>
        <v>0</v>
      </c>
      <c r="W255" s="181"/>
      <c r="X255" s="181"/>
      <c r="Y255" s="181"/>
      <c r="Z255" s="181"/>
      <c r="AA255" s="181"/>
    </row>
    <row r="256" spans="2:27" hidden="1" x14ac:dyDescent="0.25">
      <c r="B256" s="185" t="s">
        <v>121</v>
      </c>
      <c r="C256" s="181"/>
      <c r="D256" s="181"/>
      <c r="E256" s="181"/>
      <c r="F256" s="181"/>
      <c r="G256" s="181"/>
      <c r="H256" s="186">
        <f t="shared" ref="H256:V256" si="54">IF(H248=0,0,IF(H254&gt;$D$32+$D$33,IF($D$38-H254+$D$32+$D$33&lt;0,0,$D$38-H254+$D$32+$D$33),$D$38))</f>
        <v>0</v>
      </c>
      <c r="I256" s="186">
        <f t="shared" si="54"/>
        <v>0</v>
      </c>
      <c r="J256" s="186">
        <f t="shared" si="54"/>
        <v>0</v>
      </c>
      <c r="K256" s="186">
        <f t="shared" si="54"/>
        <v>0</v>
      </c>
      <c r="L256" s="186">
        <f t="shared" si="54"/>
        <v>0</v>
      </c>
      <c r="M256" s="186">
        <f t="shared" si="54"/>
        <v>0</v>
      </c>
      <c r="N256" s="186">
        <f t="shared" si="54"/>
        <v>0</v>
      </c>
      <c r="O256" s="186">
        <f t="shared" si="54"/>
        <v>0</v>
      </c>
      <c r="P256" s="186">
        <f t="shared" si="54"/>
        <v>0</v>
      </c>
      <c r="Q256" s="186">
        <f t="shared" si="54"/>
        <v>0</v>
      </c>
      <c r="R256" s="186">
        <f t="shared" si="54"/>
        <v>0</v>
      </c>
      <c r="S256" s="186">
        <f t="shared" si="54"/>
        <v>0</v>
      </c>
      <c r="T256" s="186">
        <f t="shared" si="54"/>
        <v>0</v>
      </c>
      <c r="U256" s="186">
        <f t="shared" si="54"/>
        <v>0</v>
      </c>
      <c r="V256" s="186">
        <f t="shared" si="54"/>
        <v>0</v>
      </c>
      <c r="W256" s="181"/>
      <c r="X256" s="181"/>
      <c r="Y256" s="181"/>
      <c r="Z256" s="181"/>
      <c r="AA256" s="181"/>
    </row>
    <row r="257" spans="2:27" hidden="1" x14ac:dyDescent="0.25">
      <c r="B257" s="185" t="s">
        <v>120</v>
      </c>
      <c r="C257" s="181"/>
      <c r="D257" s="181"/>
      <c r="E257" s="181"/>
      <c r="F257" s="181"/>
      <c r="G257" s="181"/>
      <c r="H257" s="186">
        <f t="shared" ref="H257:V257" si="55">IF(H248=0,0,IF(H255&gt;$D$32+$D$34,IF($D$39-H255+$D$32+$D$34&lt;0,0,$D$39-H255+$D$32+$D$34),$D$39))</f>
        <v>0</v>
      </c>
      <c r="I257" s="186">
        <f t="shared" si="55"/>
        <v>0</v>
      </c>
      <c r="J257" s="186">
        <f t="shared" si="55"/>
        <v>0</v>
      </c>
      <c r="K257" s="186">
        <f t="shared" si="55"/>
        <v>0</v>
      </c>
      <c r="L257" s="186">
        <f t="shared" si="55"/>
        <v>0</v>
      </c>
      <c r="M257" s="186">
        <f t="shared" si="55"/>
        <v>0</v>
      </c>
      <c r="N257" s="186">
        <f t="shared" si="55"/>
        <v>0</v>
      </c>
      <c r="O257" s="186">
        <f t="shared" si="55"/>
        <v>0</v>
      </c>
      <c r="P257" s="186">
        <f t="shared" si="55"/>
        <v>0</v>
      </c>
      <c r="Q257" s="186">
        <f t="shared" si="55"/>
        <v>0</v>
      </c>
      <c r="R257" s="186">
        <f t="shared" si="55"/>
        <v>0</v>
      </c>
      <c r="S257" s="186">
        <f t="shared" si="55"/>
        <v>0</v>
      </c>
      <c r="T257" s="186">
        <f t="shared" si="55"/>
        <v>0</v>
      </c>
      <c r="U257" s="186">
        <f t="shared" si="55"/>
        <v>0</v>
      </c>
      <c r="V257" s="186">
        <f t="shared" si="55"/>
        <v>0</v>
      </c>
      <c r="W257" s="181"/>
      <c r="X257" s="181"/>
      <c r="Y257" s="181"/>
      <c r="Z257" s="181"/>
      <c r="AA257" s="181"/>
    </row>
    <row r="258" spans="2:27" ht="15.75" hidden="1" thickBot="1" x14ac:dyDescent="0.3">
      <c r="B258" s="185" t="s">
        <v>23</v>
      </c>
      <c r="C258" s="188"/>
      <c r="D258" s="188"/>
      <c r="E258" s="188"/>
      <c r="F258" s="188"/>
      <c r="G258" s="188"/>
      <c r="H258" s="187">
        <f>H256*H257</f>
        <v>0</v>
      </c>
      <c r="I258" s="187">
        <f t="shared" ref="I258:V258" si="56">I256*I257</f>
        <v>0</v>
      </c>
      <c r="J258" s="187">
        <f t="shared" si="56"/>
        <v>0</v>
      </c>
      <c r="K258" s="187">
        <f>K256*K257</f>
        <v>0</v>
      </c>
      <c r="L258" s="187">
        <f t="shared" si="56"/>
        <v>0</v>
      </c>
      <c r="M258" s="187">
        <f t="shared" si="56"/>
        <v>0</v>
      </c>
      <c r="N258" s="187">
        <f t="shared" si="56"/>
        <v>0</v>
      </c>
      <c r="O258" s="187">
        <f t="shared" si="56"/>
        <v>0</v>
      </c>
      <c r="P258" s="187">
        <f t="shared" si="56"/>
        <v>0</v>
      </c>
      <c r="Q258" s="187">
        <f t="shared" si="56"/>
        <v>0</v>
      </c>
      <c r="R258" s="187">
        <f t="shared" si="56"/>
        <v>0</v>
      </c>
      <c r="S258" s="187">
        <f t="shared" si="56"/>
        <v>0</v>
      </c>
      <c r="T258" s="187">
        <f t="shared" si="56"/>
        <v>0</v>
      </c>
      <c r="U258" s="187">
        <f t="shared" si="56"/>
        <v>0</v>
      </c>
      <c r="V258" s="187">
        <f t="shared" si="56"/>
        <v>0</v>
      </c>
      <c r="W258" s="188"/>
      <c r="X258" s="188"/>
      <c r="Y258" s="188"/>
      <c r="Z258" s="188"/>
      <c r="AA258" s="188"/>
    </row>
    <row r="259" spans="2:27" ht="16.5" hidden="1" thickTop="1" thickBot="1" x14ac:dyDescent="0.3">
      <c r="B259" s="189" t="s">
        <v>136</v>
      </c>
      <c r="C259" s="190">
        <f t="shared" ref="C259:H259" si="57">((IF(C258&lt;0,0,C258))*C252*$C$15+($D$38*$D$39-(IF(C258&lt;0,0,C258)))*C253)*$C$40*$C$41*$D$36</f>
        <v>0</v>
      </c>
      <c r="D259" s="190">
        <f t="shared" si="57"/>
        <v>0</v>
      </c>
      <c r="E259" s="190">
        <f t="shared" si="57"/>
        <v>0</v>
      </c>
      <c r="F259" s="190">
        <f t="shared" si="57"/>
        <v>0</v>
      </c>
      <c r="G259" s="190">
        <f t="shared" si="57"/>
        <v>0</v>
      </c>
      <c r="H259" s="190">
        <f t="shared" si="57"/>
        <v>0</v>
      </c>
      <c r="I259" s="190">
        <f t="shared" ref="I259:V259" si="58">((IF(I258&lt;0,0,I258))*I252*$C$15+($D$38*$D$39-(IF(I258&lt;0,0,I258)))*I253)*$C$40*$C$41*$D$36</f>
        <v>0</v>
      </c>
      <c r="J259" s="190">
        <f t="shared" si="58"/>
        <v>0</v>
      </c>
      <c r="K259" s="190">
        <f t="shared" si="58"/>
        <v>0</v>
      </c>
      <c r="L259" s="190">
        <f t="shared" si="58"/>
        <v>0</v>
      </c>
      <c r="M259" s="190">
        <f t="shared" si="58"/>
        <v>0</v>
      </c>
      <c r="N259" s="190">
        <f t="shared" si="58"/>
        <v>0</v>
      </c>
      <c r="O259" s="190">
        <f t="shared" si="58"/>
        <v>0</v>
      </c>
      <c r="P259" s="190">
        <f t="shared" si="58"/>
        <v>0</v>
      </c>
      <c r="Q259" s="190">
        <f t="shared" si="58"/>
        <v>0</v>
      </c>
      <c r="R259" s="190">
        <f t="shared" si="58"/>
        <v>0</v>
      </c>
      <c r="S259" s="190">
        <f t="shared" si="58"/>
        <v>0</v>
      </c>
      <c r="T259" s="190">
        <f t="shared" si="58"/>
        <v>0</v>
      </c>
      <c r="U259" s="190">
        <f t="shared" si="58"/>
        <v>0</v>
      </c>
      <c r="V259" s="190">
        <f t="shared" si="58"/>
        <v>0</v>
      </c>
      <c r="W259" s="190">
        <f>((IF(W258&lt;0,0,W258))*W252*$C$15+($D$38*$D$39-(IF(W258&lt;0,0,W258)))*W253)*$C$40*$C$41*$D$36</f>
        <v>0</v>
      </c>
      <c r="X259" s="190">
        <f>((IF(X258&lt;0,0,X258))*X252*$C$15+($D$38*$D$39-(IF(X258&lt;0,0,X258)))*X253)*$C$40*$C$41*$D$36</f>
        <v>0</v>
      </c>
      <c r="Y259" s="190">
        <f>((IF(Y258&lt;0,0,Y258))*Y252*$C$15+($D$38*$D$39-(IF(Y258&lt;0,0,Y258)))*Y253)*$C$40*$C$41*$D$36</f>
        <v>0</v>
      </c>
      <c r="Z259" s="190">
        <f>((IF(Z258&lt;0,0,Z258))*Z252*$C$15+($D$38*$D$39-(IF(Z258&lt;0,0,Z258)))*Z253)*$C$40*$C$41*$D$36</f>
        <v>0</v>
      </c>
      <c r="AA259" s="190">
        <f>((IF(AA258&lt;0,0,AA258))*AA252*$C$15+($D$38*$D$39-(IF(AA258&lt;0,0,AA258)))*AA253)*$C$40*$C$41*$D$36</f>
        <v>0</v>
      </c>
    </row>
    <row r="260" spans="2:27" ht="16.5" hidden="1" thickTop="1" thickBot="1" x14ac:dyDescent="0.3">
      <c r="B260" s="191" t="s">
        <v>137</v>
      </c>
      <c r="C260" s="192">
        <f>$C$236</f>
        <v>18.05025253169417</v>
      </c>
      <c r="D260" s="192">
        <f>$D$236</f>
        <v>16.937822173508927</v>
      </c>
      <c r="E260" s="192">
        <f>$E$236</f>
        <v>16.238519215976524</v>
      </c>
      <c r="F260" s="192">
        <f>$F$236</f>
        <v>16</v>
      </c>
      <c r="G260" s="192">
        <f>$G$236</f>
        <v>16.238519215976524</v>
      </c>
      <c r="H260" s="192">
        <f>$H$236</f>
        <v>16.93782217350893</v>
      </c>
      <c r="I260" s="192">
        <f>$I$236</f>
        <v>18.05025253169417</v>
      </c>
      <c r="J260" s="192">
        <f>$J$236</f>
        <v>19.5</v>
      </c>
      <c r="K260" s="192">
        <f>$K$236</f>
        <v>21.188266684282354</v>
      </c>
      <c r="L260" s="192">
        <f>$L$236</f>
        <v>23</v>
      </c>
      <c r="M260" s="192">
        <f>$M$236</f>
        <v>24.811733315717646</v>
      </c>
      <c r="N260" s="192">
        <f>$N$236</f>
        <v>26.5</v>
      </c>
      <c r="O260" s="192">
        <f>$O$236</f>
        <v>27.949747468305834</v>
      </c>
      <c r="P260" s="192">
        <f>$P$236</f>
        <v>29.06217782649107</v>
      </c>
      <c r="Q260" s="192">
        <f>$Q$236</f>
        <v>29.76148078402348</v>
      </c>
      <c r="R260" s="192">
        <f>$R$236</f>
        <v>30</v>
      </c>
      <c r="S260" s="192">
        <f>$S$236</f>
        <v>29.76148078402348</v>
      </c>
      <c r="T260" s="192">
        <f>$T$236</f>
        <v>29.06217782649107</v>
      </c>
      <c r="U260" s="192">
        <f>$U$236</f>
        <v>27.949747468305834</v>
      </c>
      <c r="V260" s="192">
        <f>$V$236</f>
        <v>26.5</v>
      </c>
      <c r="W260" s="192">
        <f>$W$236</f>
        <v>24.811733315717646</v>
      </c>
      <c r="X260" s="192">
        <f>$X$236</f>
        <v>23</v>
      </c>
      <c r="Y260" s="192">
        <f>$Y$236</f>
        <v>21.188266684282354</v>
      </c>
      <c r="Z260" s="192">
        <f>$Z$236</f>
        <v>19.5</v>
      </c>
      <c r="AA260" s="192">
        <f>$AA$236</f>
        <v>18.05025253169417</v>
      </c>
    </row>
    <row r="261" spans="2:27" ht="16.5" hidden="1" thickTop="1" thickBot="1" x14ac:dyDescent="0.3">
      <c r="B261" s="193" t="s">
        <v>163</v>
      </c>
      <c r="C261" s="194">
        <f>$D$28*$D$29*$D$36*$D$37*(C260-$C$16)</f>
        <v>0</v>
      </c>
      <c r="D261" s="194">
        <f t="shared" ref="D261:AA261" si="59">$D$28*$D$29*$D$36*$D$37*(D260-$C$16)</f>
        <v>0</v>
      </c>
      <c r="E261" s="194">
        <f t="shared" si="59"/>
        <v>0</v>
      </c>
      <c r="F261" s="194">
        <f t="shared" si="59"/>
        <v>0</v>
      </c>
      <c r="G261" s="194">
        <f>$D$28*$D$29*$D$36*$D$37*(G260-$C$16)</f>
        <v>0</v>
      </c>
      <c r="H261" s="194">
        <f t="shared" si="59"/>
        <v>0</v>
      </c>
      <c r="I261" s="194">
        <f t="shared" si="59"/>
        <v>0</v>
      </c>
      <c r="J261" s="194">
        <f t="shared" si="59"/>
        <v>0</v>
      </c>
      <c r="K261" s="194">
        <f t="shared" si="59"/>
        <v>0</v>
      </c>
      <c r="L261" s="194">
        <f t="shared" si="59"/>
        <v>0</v>
      </c>
      <c r="M261" s="194">
        <f t="shared" si="59"/>
        <v>0</v>
      </c>
      <c r="N261" s="194">
        <f t="shared" si="59"/>
        <v>0</v>
      </c>
      <c r="O261" s="194">
        <f t="shared" si="59"/>
        <v>0</v>
      </c>
      <c r="P261" s="194">
        <f t="shared" si="59"/>
        <v>0</v>
      </c>
      <c r="Q261" s="194">
        <f t="shared" si="59"/>
        <v>0</v>
      </c>
      <c r="R261" s="194">
        <f t="shared" si="59"/>
        <v>0</v>
      </c>
      <c r="S261" s="194">
        <f t="shared" si="59"/>
        <v>0</v>
      </c>
      <c r="T261" s="194">
        <f t="shared" si="59"/>
        <v>0</v>
      </c>
      <c r="U261" s="194">
        <f t="shared" si="59"/>
        <v>0</v>
      </c>
      <c r="V261" s="194">
        <f t="shared" si="59"/>
        <v>0</v>
      </c>
      <c r="W261" s="194">
        <f t="shared" si="59"/>
        <v>0</v>
      </c>
      <c r="X261" s="194">
        <f t="shared" si="59"/>
        <v>0</v>
      </c>
      <c r="Y261" s="194">
        <f t="shared" si="59"/>
        <v>0</v>
      </c>
      <c r="Z261" s="194">
        <f t="shared" si="59"/>
        <v>0</v>
      </c>
      <c r="AA261" s="194">
        <f t="shared" si="59"/>
        <v>0</v>
      </c>
    </row>
    <row r="262" spans="2:27" ht="16.5" hidden="1" thickTop="1" thickBot="1" x14ac:dyDescent="0.3">
      <c r="B262" s="113" t="s">
        <v>155</v>
      </c>
      <c r="C262" s="112">
        <f t="shared" ref="C262:AA262" si="60">C259+C261</f>
        <v>0</v>
      </c>
      <c r="D262" s="112">
        <f t="shared" si="60"/>
        <v>0</v>
      </c>
      <c r="E262" s="112">
        <f t="shared" si="60"/>
        <v>0</v>
      </c>
      <c r="F262" s="112">
        <f t="shared" si="60"/>
        <v>0</v>
      </c>
      <c r="G262" s="112">
        <f t="shared" si="60"/>
        <v>0</v>
      </c>
      <c r="H262" s="112">
        <f t="shared" si="60"/>
        <v>0</v>
      </c>
      <c r="I262" s="112">
        <f t="shared" si="60"/>
        <v>0</v>
      </c>
      <c r="J262" s="112">
        <f t="shared" si="60"/>
        <v>0</v>
      </c>
      <c r="K262" s="112">
        <f t="shared" si="60"/>
        <v>0</v>
      </c>
      <c r="L262" s="112">
        <f t="shared" si="60"/>
        <v>0</v>
      </c>
      <c r="M262" s="112">
        <f t="shared" si="60"/>
        <v>0</v>
      </c>
      <c r="N262" s="112">
        <f t="shared" si="60"/>
        <v>0</v>
      </c>
      <c r="O262" s="112">
        <f t="shared" si="60"/>
        <v>0</v>
      </c>
      <c r="P262" s="112">
        <f t="shared" si="60"/>
        <v>0</v>
      </c>
      <c r="Q262" s="112">
        <f t="shared" si="60"/>
        <v>0</v>
      </c>
      <c r="R262" s="112">
        <f t="shared" si="60"/>
        <v>0</v>
      </c>
      <c r="S262" s="112">
        <f t="shared" si="60"/>
        <v>0</v>
      </c>
      <c r="T262" s="112">
        <f t="shared" si="60"/>
        <v>0</v>
      </c>
      <c r="U262" s="112">
        <f t="shared" si="60"/>
        <v>0</v>
      </c>
      <c r="V262" s="112">
        <f t="shared" si="60"/>
        <v>0</v>
      </c>
      <c r="W262" s="112">
        <f t="shared" si="60"/>
        <v>0</v>
      </c>
      <c r="X262" s="112">
        <f t="shared" si="60"/>
        <v>0</v>
      </c>
      <c r="Y262" s="112">
        <f t="shared" si="60"/>
        <v>0</v>
      </c>
      <c r="Z262" s="112">
        <f t="shared" si="60"/>
        <v>0</v>
      </c>
      <c r="AA262" s="112">
        <f t="shared" si="60"/>
        <v>0</v>
      </c>
    </row>
    <row r="263" spans="2:27" ht="16.5" hidden="1" thickTop="1" thickBot="1" x14ac:dyDescent="0.3"/>
    <row r="264" spans="2:27" ht="16.5" hidden="1" thickTop="1" thickBot="1" x14ac:dyDescent="0.3">
      <c r="B264" s="212" t="s">
        <v>91</v>
      </c>
      <c r="C264" s="46" t="s">
        <v>78</v>
      </c>
      <c r="D264" s="213" t="s">
        <v>299</v>
      </c>
    </row>
    <row r="265" spans="2:27" ht="15.75" hidden="1" thickTop="1" x14ac:dyDescent="0.25">
      <c r="B265" s="175" t="s">
        <v>24</v>
      </c>
      <c r="C265" s="176">
        <v>0</v>
      </c>
      <c r="D265" s="177">
        <v>1</v>
      </c>
      <c r="E265" s="177">
        <v>2</v>
      </c>
      <c r="F265" s="177">
        <v>3</v>
      </c>
      <c r="G265" s="177">
        <v>4</v>
      </c>
      <c r="H265" s="177">
        <v>5</v>
      </c>
      <c r="I265" s="177">
        <v>6</v>
      </c>
      <c r="J265" s="177">
        <v>7</v>
      </c>
      <c r="K265" s="177">
        <v>8</v>
      </c>
      <c r="L265" s="177">
        <v>9</v>
      </c>
      <c r="M265" s="177">
        <v>10</v>
      </c>
      <c r="N265" s="178">
        <v>11</v>
      </c>
      <c r="O265" s="177">
        <v>12</v>
      </c>
      <c r="P265" s="177">
        <v>13</v>
      </c>
      <c r="Q265" s="177">
        <v>14</v>
      </c>
      <c r="R265" s="177">
        <v>15</v>
      </c>
      <c r="S265" s="177">
        <v>16</v>
      </c>
      <c r="T265" s="177">
        <v>17</v>
      </c>
      <c r="U265" s="177">
        <v>18</v>
      </c>
      <c r="V265" s="177">
        <v>19</v>
      </c>
      <c r="W265" s="177">
        <v>20</v>
      </c>
      <c r="X265" s="177">
        <v>21</v>
      </c>
      <c r="Y265" s="177">
        <v>22</v>
      </c>
      <c r="Z265" s="177">
        <v>23</v>
      </c>
      <c r="AA265" s="177">
        <v>24</v>
      </c>
    </row>
    <row r="266" spans="2:27" hidden="1" x14ac:dyDescent="0.25">
      <c r="B266" s="179" t="s">
        <v>25</v>
      </c>
      <c r="C266" s="177">
        <f t="shared" ref="C266:R266" si="61">C265*360/24</f>
        <v>0</v>
      </c>
      <c r="D266" s="177">
        <f t="shared" si="61"/>
        <v>15</v>
      </c>
      <c r="E266" s="177">
        <f t="shared" si="61"/>
        <v>30</v>
      </c>
      <c r="F266" s="177">
        <f t="shared" si="61"/>
        <v>45</v>
      </c>
      <c r="G266" s="177">
        <f t="shared" si="61"/>
        <v>60</v>
      </c>
      <c r="H266" s="177">
        <f t="shared" si="61"/>
        <v>75</v>
      </c>
      <c r="I266" s="177">
        <f t="shared" si="61"/>
        <v>90</v>
      </c>
      <c r="J266" s="177">
        <f t="shared" si="61"/>
        <v>105</v>
      </c>
      <c r="K266" s="177">
        <f t="shared" si="61"/>
        <v>120</v>
      </c>
      <c r="L266" s="177">
        <f t="shared" si="61"/>
        <v>135</v>
      </c>
      <c r="M266" s="177">
        <f t="shared" si="61"/>
        <v>150</v>
      </c>
      <c r="N266" s="178">
        <f t="shared" si="61"/>
        <v>165</v>
      </c>
      <c r="O266" s="177">
        <f t="shared" si="61"/>
        <v>180</v>
      </c>
      <c r="P266" s="177">
        <f t="shared" si="61"/>
        <v>195</v>
      </c>
      <c r="Q266" s="177">
        <f t="shared" si="61"/>
        <v>210</v>
      </c>
      <c r="R266" s="177">
        <f t="shared" si="61"/>
        <v>225</v>
      </c>
      <c r="S266" s="177">
        <f t="shared" ref="S266:AA266" si="62">S265*360/24</f>
        <v>240</v>
      </c>
      <c r="T266" s="177">
        <f t="shared" si="62"/>
        <v>255</v>
      </c>
      <c r="U266" s="177">
        <f t="shared" si="62"/>
        <v>270</v>
      </c>
      <c r="V266" s="177">
        <f t="shared" si="62"/>
        <v>285</v>
      </c>
      <c r="W266" s="177">
        <f t="shared" si="62"/>
        <v>300</v>
      </c>
      <c r="X266" s="177">
        <f t="shared" si="62"/>
        <v>315</v>
      </c>
      <c r="Y266" s="177">
        <f t="shared" si="62"/>
        <v>330</v>
      </c>
      <c r="Z266" s="177">
        <f t="shared" si="62"/>
        <v>345</v>
      </c>
      <c r="AA266" s="177">
        <f t="shared" si="62"/>
        <v>360</v>
      </c>
    </row>
    <row r="267" spans="2:27" hidden="1" x14ac:dyDescent="0.25">
      <c r="B267" s="179" t="s">
        <v>70</v>
      </c>
      <c r="C267" s="181"/>
      <c r="D267" s="181"/>
      <c r="E267" s="181"/>
      <c r="F267" s="181"/>
      <c r="G267" s="181"/>
      <c r="H267" s="180">
        <f>$H$219</f>
        <v>6</v>
      </c>
      <c r="I267" s="180">
        <f>$I$219</f>
        <v>15</v>
      </c>
      <c r="J267" s="180">
        <f>$J$219</f>
        <v>25</v>
      </c>
      <c r="K267" s="180">
        <f>$K$219</f>
        <v>34</v>
      </c>
      <c r="L267" s="180">
        <f>$L$219</f>
        <v>44</v>
      </c>
      <c r="M267" s="180">
        <f>$M$219</f>
        <v>52</v>
      </c>
      <c r="N267" s="180">
        <f>$N$219</f>
        <v>58</v>
      </c>
      <c r="O267" s="180">
        <f>$O$219</f>
        <v>60</v>
      </c>
      <c r="P267" s="180">
        <f>$P$219</f>
        <v>58</v>
      </c>
      <c r="Q267" s="180">
        <f>$Q$219</f>
        <v>52</v>
      </c>
      <c r="R267" s="180">
        <f>$R$219</f>
        <v>44</v>
      </c>
      <c r="S267" s="180">
        <f>$S$219</f>
        <v>34</v>
      </c>
      <c r="T267" s="180">
        <f>$T$219</f>
        <v>25</v>
      </c>
      <c r="U267" s="180">
        <f>$U$219</f>
        <v>15</v>
      </c>
      <c r="V267" s="180">
        <f>$V$219</f>
        <v>6</v>
      </c>
      <c r="W267" s="181"/>
      <c r="X267" s="181"/>
      <c r="Y267" s="181"/>
      <c r="Z267" s="181"/>
      <c r="AA267" s="181"/>
    </row>
    <row r="268" spans="2:27" hidden="1" x14ac:dyDescent="0.25">
      <c r="B268" s="179" t="s">
        <v>17</v>
      </c>
      <c r="C268" s="181"/>
      <c r="D268" s="181"/>
      <c r="E268" s="181"/>
      <c r="F268" s="181"/>
      <c r="G268" s="181"/>
      <c r="H268" s="180">
        <f>$H$220</f>
        <v>67</v>
      </c>
      <c r="I268" s="180">
        <f>$I$220</f>
        <v>77</v>
      </c>
      <c r="J268" s="180">
        <f>$J$220</f>
        <v>88</v>
      </c>
      <c r="K268" s="180">
        <f>$K$220</f>
        <v>100</v>
      </c>
      <c r="L268" s="180">
        <f>$L$220</f>
        <v>114</v>
      </c>
      <c r="M268" s="180">
        <f>$M$220</f>
        <v>131</v>
      </c>
      <c r="N268" s="180">
        <f>$N$220</f>
        <v>152</v>
      </c>
      <c r="O268" s="180">
        <f>$O$220</f>
        <v>180</v>
      </c>
      <c r="P268" s="180">
        <f>$P$220</f>
        <v>208</v>
      </c>
      <c r="Q268" s="180">
        <f>$Q$220</f>
        <v>229</v>
      </c>
      <c r="R268" s="180">
        <f>$R$220</f>
        <v>246</v>
      </c>
      <c r="S268" s="180">
        <f>$S$220</f>
        <v>260</v>
      </c>
      <c r="T268" s="180">
        <f>$T$220</f>
        <v>272</v>
      </c>
      <c r="U268" s="180">
        <f>$U$220</f>
        <v>283</v>
      </c>
      <c r="V268" s="180">
        <f>$V$220</f>
        <v>293</v>
      </c>
      <c r="W268" s="181"/>
      <c r="X268" s="181"/>
      <c r="Y268" s="181"/>
      <c r="Z268" s="181"/>
      <c r="AA268" s="181"/>
    </row>
    <row r="269" spans="2:27" hidden="1" x14ac:dyDescent="0.25">
      <c r="B269" s="179" t="s">
        <v>71</v>
      </c>
      <c r="C269" s="181"/>
      <c r="D269" s="181"/>
      <c r="E269" s="181"/>
      <c r="F269" s="181"/>
      <c r="G269" s="181"/>
      <c r="H269" s="182">
        <f>H268-$C$22</f>
        <v>22</v>
      </c>
      <c r="I269" s="182">
        <f t="shared" ref="I269:V269" si="63">I268-$C$22</f>
        <v>32</v>
      </c>
      <c r="J269" s="182">
        <f>J268-$C$22</f>
        <v>43</v>
      </c>
      <c r="K269" s="182">
        <f>K268-$C$22</f>
        <v>55</v>
      </c>
      <c r="L269" s="182">
        <f t="shared" si="63"/>
        <v>69</v>
      </c>
      <c r="M269" s="182">
        <f t="shared" si="63"/>
        <v>86</v>
      </c>
      <c r="N269" s="182">
        <f t="shared" si="63"/>
        <v>107</v>
      </c>
      <c r="O269" s="182">
        <f t="shared" si="63"/>
        <v>135</v>
      </c>
      <c r="P269" s="182">
        <f t="shared" si="63"/>
        <v>163</v>
      </c>
      <c r="Q269" s="182">
        <f t="shared" si="63"/>
        <v>184</v>
      </c>
      <c r="R269" s="182">
        <f>R268-$C$22</f>
        <v>201</v>
      </c>
      <c r="S269" s="182">
        <f t="shared" si="63"/>
        <v>215</v>
      </c>
      <c r="T269" s="182">
        <f t="shared" si="63"/>
        <v>227</v>
      </c>
      <c r="U269" s="182">
        <f t="shared" si="63"/>
        <v>238</v>
      </c>
      <c r="V269" s="182">
        <f t="shared" si="63"/>
        <v>248</v>
      </c>
      <c r="W269" s="181"/>
      <c r="X269" s="181"/>
      <c r="Y269" s="181"/>
      <c r="Z269" s="181"/>
      <c r="AA269" s="181"/>
    </row>
    <row r="270" spans="2:27" hidden="1" x14ac:dyDescent="0.25">
      <c r="B270" s="179" t="s">
        <v>18</v>
      </c>
      <c r="C270" s="181"/>
      <c r="D270" s="181"/>
      <c r="E270" s="181"/>
      <c r="F270" s="181"/>
      <c r="G270" s="181"/>
      <c r="H270" s="180">
        <f t="shared" ref="H270:V270" si="64">DEGREES(ACOS(SIN(RADIANS(H267))*COS(RADIANS($E$35))+COS(RADIANS(H267))*SIN(RADIANS($E$35))*COS(RADIANS(H268-$C$22))))</f>
        <v>22.764267782557425</v>
      </c>
      <c r="I270" s="180">
        <f t="shared" si="64"/>
        <v>35.000048575144874</v>
      </c>
      <c r="J270" s="180">
        <f t="shared" si="64"/>
        <v>48.483817531681055</v>
      </c>
      <c r="K270" s="180">
        <f t="shared" si="64"/>
        <v>61.607020822668353</v>
      </c>
      <c r="L270" s="180">
        <f t="shared" si="64"/>
        <v>75.061130198838711</v>
      </c>
      <c r="M270" s="180">
        <f t="shared" si="64"/>
        <v>87.538597023476257</v>
      </c>
      <c r="N270" s="180">
        <f t="shared" si="64"/>
        <v>98.912933614833776</v>
      </c>
      <c r="O270" s="180">
        <f t="shared" si="64"/>
        <v>110.70481105463543</v>
      </c>
      <c r="P270" s="180">
        <f t="shared" si="64"/>
        <v>120.44854155934222</v>
      </c>
      <c r="Q270" s="180">
        <f t="shared" si="64"/>
        <v>127.89103713079498</v>
      </c>
      <c r="R270" s="180">
        <f t="shared" si="64"/>
        <v>132.18770126401961</v>
      </c>
      <c r="S270" s="180">
        <f t="shared" si="64"/>
        <v>132.77396441325541</v>
      </c>
      <c r="T270" s="180">
        <f t="shared" si="64"/>
        <v>128.17754971338977</v>
      </c>
      <c r="U270" s="180">
        <f t="shared" si="64"/>
        <v>120.7879833041254</v>
      </c>
      <c r="V270" s="180">
        <f t="shared" si="64"/>
        <v>111.87324391516658</v>
      </c>
      <c r="W270" s="181"/>
      <c r="X270" s="181"/>
      <c r="Y270" s="181"/>
      <c r="Z270" s="181"/>
      <c r="AA270" s="181"/>
    </row>
    <row r="271" spans="2:27" hidden="1" x14ac:dyDescent="0.25">
      <c r="B271" s="179" t="s">
        <v>19</v>
      </c>
      <c r="C271" s="181"/>
      <c r="D271" s="181"/>
      <c r="E271" s="181"/>
      <c r="F271" s="181"/>
      <c r="G271" s="181"/>
      <c r="H271" s="180">
        <f>IF(H267=0,0,1350*EXP(-0.1*5*POWER(0.971667424/SIN(RADIANS(H267)),0.8)))</f>
        <v>68.862358499166476</v>
      </c>
      <c r="I271" s="180">
        <f t="shared" ref="I271:V271" si="65">IF(I267=0,0,1350*EXP(-0.1*5*POWER(0.971667424/SIN(RADIANS(I267)),0.8)))</f>
        <v>319.614258969052</v>
      </c>
      <c r="J271" s="180">
        <f>IF(J267=0,0,1350*EXP(-0.1*5*POWER(0.971667424/SIN(RADIANS(J267)),0.8)))</f>
        <v>510.10031844404784</v>
      </c>
      <c r="K271" s="180">
        <f t="shared" si="65"/>
        <v>620.13681398635629</v>
      </c>
      <c r="L271" s="180">
        <f t="shared" si="65"/>
        <v>701.95963780053887</v>
      </c>
      <c r="M271" s="180">
        <f t="shared" si="65"/>
        <v>747.41996526206708</v>
      </c>
      <c r="N271" s="180">
        <f t="shared" si="65"/>
        <v>773.05964028757819</v>
      </c>
      <c r="O271" s="180">
        <f t="shared" si="65"/>
        <v>780.26522234637525</v>
      </c>
      <c r="P271" s="180">
        <f t="shared" si="65"/>
        <v>773.05964028757819</v>
      </c>
      <c r="Q271" s="180">
        <f t="shared" si="65"/>
        <v>747.41996526206708</v>
      </c>
      <c r="R271" s="180">
        <f t="shared" si="65"/>
        <v>701.95963780053887</v>
      </c>
      <c r="S271" s="180">
        <f t="shared" si="65"/>
        <v>620.13681398635629</v>
      </c>
      <c r="T271" s="180">
        <f t="shared" si="65"/>
        <v>510.10031844404784</v>
      </c>
      <c r="U271" s="180">
        <f t="shared" si="65"/>
        <v>319.614258969052</v>
      </c>
      <c r="V271" s="180">
        <f t="shared" si="65"/>
        <v>68.862358499166476</v>
      </c>
      <c r="W271" s="181"/>
      <c r="X271" s="181"/>
      <c r="Y271" s="181"/>
      <c r="Z271" s="181"/>
      <c r="AA271" s="181"/>
    </row>
    <row r="272" spans="2:27" hidden="1" x14ac:dyDescent="0.25">
      <c r="B272" s="179" t="s">
        <v>20</v>
      </c>
      <c r="C272" s="181"/>
      <c r="D272" s="181"/>
      <c r="E272" s="181"/>
      <c r="F272" s="181"/>
      <c r="G272" s="181"/>
      <c r="H272" s="180">
        <f t="shared" ref="H272:V272" si="66">IF(H271*COS(RADIANS(H270))&lt;0,0,H271*COS(RADIANS(H270)))</f>
        <v>63.498300596324384</v>
      </c>
      <c r="I272" s="180">
        <f t="shared" si="66"/>
        <v>261.81251819759495</v>
      </c>
      <c r="J272" s="180">
        <f t="shared" si="66"/>
        <v>338.11058720657064</v>
      </c>
      <c r="K272" s="180">
        <f t="shared" si="66"/>
        <v>294.88523550620528</v>
      </c>
      <c r="L272" s="180">
        <f t="shared" si="66"/>
        <v>180.95700224616428</v>
      </c>
      <c r="M272" s="180">
        <f t="shared" si="66"/>
        <v>32.09897701851942</v>
      </c>
      <c r="N272" s="182">
        <f t="shared" si="66"/>
        <v>0</v>
      </c>
      <c r="O272" s="180">
        <f t="shared" si="66"/>
        <v>0</v>
      </c>
      <c r="P272" s="180">
        <f t="shared" si="66"/>
        <v>0</v>
      </c>
      <c r="Q272" s="180">
        <f t="shared" si="66"/>
        <v>0</v>
      </c>
      <c r="R272" s="180">
        <f t="shared" si="66"/>
        <v>0</v>
      </c>
      <c r="S272" s="180">
        <f t="shared" si="66"/>
        <v>0</v>
      </c>
      <c r="T272" s="180">
        <f t="shared" si="66"/>
        <v>0</v>
      </c>
      <c r="U272" s="180">
        <f t="shared" si="66"/>
        <v>0</v>
      </c>
      <c r="V272" s="180">
        <f t="shared" si="66"/>
        <v>0</v>
      </c>
      <c r="W272" s="181"/>
      <c r="X272" s="181"/>
      <c r="Y272" s="181"/>
      <c r="Z272" s="181"/>
      <c r="AA272" s="181"/>
    </row>
    <row r="273" spans="2:28" hidden="1" x14ac:dyDescent="0.25">
      <c r="B273" s="179" t="s">
        <v>21</v>
      </c>
      <c r="C273" s="181"/>
      <c r="D273" s="181"/>
      <c r="E273" s="181"/>
      <c r="F273" s="181"/>
      <c r="G273" s="181"/>
      <c r="H273" s="180">
        <f>(1350-0.5*H271)*SIN(RADIANS(H267))/5</f>
        <v>27.502877431176028</v>
      </c>
      <c r="I273" s="180">
        <f>(1350-0.5*I271)*SIN(RADIANS(I267))/5</f>
        <v>61.608916446928617</v>
      </c>
      <c r="J273" s="180">
        <f>(1350-0.5*J271)*SIN(RADIANS(J267))/5</f>
        <v>92.549159680568778</v>
      </c>
      <c r="K273" s="180">
        <f t="shared" ref="K273:V273" si="67">(1350-0.5*K271)*SIN(RADIANS(K267))/5</f>
        <v>116.30447338088877</v>
      </c>
      <c r="L273" s="180">
        <f t="shared" si="67"/>
        <v>138.79554621167821</v>
      </c>
      <c r="M273" s="180">
        <f t="shared" si="67"/>
        <v>153.86540646512782</v>
      </c>
      <c r="N273" s="182">
        <f t="shared" si="67"/>
        <v>163.41381034610978</v>
      </c>
      <c r="O273" s="180">
        <f t="shared" si="67"/>
        <v>166.25390859765099</v>
      </c>
      <c r="P273" s="180">
        <f t="shared" si="67"/>
        <v>163.41381034610978</v>
      </c>
      <c r="Q273" s="180">
        <f t="shared" si="67"/>
        <v>153.86540646512782</v>
      </c>
      <c r="R273" s="180">
        <f t="shared" si="67"/>
        <v>138.79554621167821</v>
      </c>
      <c r="S273" s="180">
        <f t="shared" si="67"/>
        <v>116.30447338088877</v>
      </c>
      <c r="T273" s="180">
        <f t="shared" si="67"/>
        <v>92.549159680568778</v>
      </c>
      <c r="U273" s="180">
        <f t="shared" si="67"/>
        <v>61.608916446928617</v>
      </c>
      <c r="V273" s="180">
        <f t="shared" si="67"/>
        <v>27.502877431176028</v>
      </c>
      <c r="W273" s="181"/>
      <c r="X273" s="181"/>
      <c r="Y273" s="181"/>
      <c r="Z273" s="181"/>
      <c r="AA273" s="181"/>
    </row>
    <row r="274" spans="2:28" hidden="1" x14ac:dyDescent="0.25">
      <c r="B274" s="179" t="s">
        <v>22</v>
      </c>
      <c r="C274" s="181"/>
      <c r="D274" s="181"/>
      <c r="E274" s="181"/>
      <c r="F274" s="181"/>
      <c r="G274" s="181"/>
      <c r="H274" s="180">
        <f>H272+H273</f>
        <v>91.001178027500416</v>
      </c>
      <c r="I274" s="180">
        <f>I272+I273</f>
        <v>323.42143464452357</v>
      </c>
      <c r="J274" s="180">
        <f>J272+J273</f>
        <v>430.65974688713942</v>
      </c>
      <c r="K274" s="180">
        <f t="shared" ref="K274:V274" si="68">K272+K273</f>
        <v>411.18970888709407</v>
      </c>
      <c r="L274" s="180">
        <f t="shared" si="68"/>
        <v>319.75254845784252</v>
      </c>
      <c r="M274" s="180">
        <f t="shared" si="68"/>
        <v>185.96438348364723</v>
      </c>
      <c r="N274" s="182">
        <f t="shared" si="68"/>
        <v>163.41381034610978</v>
      </c>
      <c r="O274" s="180">
        <f t="shared" si="68"/>
        <v>166.25390859765099</v>
      </c>
      <c r="P274" s="180">
        <f t="shared" si="68"/>
        <v>163.41381034610978</v>
      </c>
      <c r="Q274" s="180">
        <f t="shared" si="68"/>
        <v>153.86540646512782</v>
      </c>
      <c r="R274" s="180">
        <f t="shared" si="68"/>
        <v>138.79554621167821</v>
      </c>
      <c r="S274" s="180">
        <f t="shared" si="68"/>
        <v>116.30447338088877</v>
      </c>
      <c r="T274" s="180">
        <f t="shared" si="68"/>
        <v>92.549159680568778</v>
      </c>
      <c r="U274" s="180">
        <f t="shared" si="68"/>
        <v>61.608916446928617</v>
      </c>
      <c r="V274" s="180">
        <f t="shared" si="68"/>
        <v>27.502877431176028</v>
      </c>
      <c r="W274" s="181"/>
      <c r="X274" s="181"/>
      <c r="Y274" s="181"/>
      <c r="Z274" s="181"/>
      <c r="AA274" s="181"/>
    </row>
    <row r="275" spans="2:28" hidden="1" x14ac:dyDescent="0.25">
      <c r="B275" s="179" t="s">
        <v>90</v>
      </c>
      <c r="C275" s="181"/>
      <c r="D275" s="181"/>
      <c r="E275" s="181"/>
      <c r="F275" s="181"/>
      <c r="G275" s="181"/>
      <c r="H275" s="180">
        <f>0.87-1.47*POWER(H270/100,5)</f>
        <v>0.86910135996409599</v>
      </c>
      <c r="I275" s="180">
        <f>0.87-1.47*POWER(I270/100,5)</f>
        <v>0.86227923079843982</v>
      </c>
      <c r="J275" s="180">
        <f>0.87-1.47*POWER(J270/100,5)</f>
        <v>0.8306176728783371</v>
      </c>
      <c r="K275" s="180">
        <f t="shared" ref="K275:V275" si="69">0.87-1.47*POWER(K270/100,5)</f>
        <v>0.73954270366955766</v>
      </c>
      <c r="L275" s="180">
        <f t="shared" si="69"/>
        <v>0.51973815471493756</v>
      </c>
      <c r="M275" s="180">
        <f t="shared" si="69"/>
        <v>0.11435946934358254</v>
      </c>
      <c r="N275" s="182">
        <f t="shared" si="69"/>
        <v>-0.52181895806255618</v>
      </c>
      <c r="O275" s="180">
        <f t="shared" si="69"/>
        <v>-1.5742735596812523</v>
      </c>
      <c r="P275" s="180">
        <f t="shared" si="69"/>
        <v>-2.856705407052984</v>
      </c>
      <c r="Q275" s="180">
        <f t="shared" si="69"/>
        <v>-4.1594197302585263</v>
      </c>
      <c r="R275" s="180">
        <f t="shared" si="69"/>
        <v>-5.0629759274608706</v>
      </c>
      <c r="S275" s="180">
        <f t="shared" si="69"/>
        <v>-5.1957142688175511</v>
      </c>
      <c r="T275" s="180">
        <f t="shared" si="69"/>
        <v>-4.2160094264298138</v>
      </c>
      <c r="U275" s="180">
        <f t="shared" si="69"/>
        <v>-2.909514241436912</v>
      </c>
      <c r="V275" s="180">
        <f t="shared" si="69"/>
        <v>-1.7060156124847747</v>
      </c>
      <c r="W275" s="181"/>
      <c r="X275" s="181"/>
      <c r="Y275" s="181"/>
      <c r="Z275" s="181"/>
      <c r="AA275" s="181"/>
    </row>
    <row r="276" spans="2:28" hidden="1" x14ac:dyDescent="0.25">
      <c r="B276" s="179" t="s">
        <v>26</v>
      </c>
      <c r="C276" s="181"/>
      <c r="D276" s="181"/>
      <c r="E276" s="181"/>
      <c r="F276" s="181"/>
      <c r="G276" s="181"/>
      <c r="H276" s="180">
        <f t="shared" ref="H276:V276" si="70">H272*H275+H273*0.85</f>
        <v>78.563905220174121</v>
      </c>
      <c r="I276" s="180">
        <f t="shared" si="70"/>
        <v>278.12307578471405</v>
      </c>
      <c r="J276" s="180">
        <f t="shared" si="70"/>
        <v>359.50741484953323</v>
      </c>
      <c r="K276" s="180">
        <f t="shared" si="70"/>
        <v>316.93902671224873</v>
      </c>
      <c r="L276" s="180">
        <f t="shared" si="70"/>
        <v>212.02647271009471</v>
      </c>
      <c r="M276" s="180">
        <f t="shared" si="70"/>
        <v>134.45641747366838</v>
      </c>
      <c r="N276" s="180">
        <f t="shared" si="70"/>
        <v>138.90173879419331</v>
      </c>
      <c r="O276" s="180">
        <f t="shared" si="70"/>
        <v>141.31582230800333</v>
      </c>
      <c r="P276" s="180">
        <f t="shared" si="70"/>
        <v>138.90173879419331</v>
      </c>
      <c r="Q276" s="180">
        <f t="shared" si="70"/>
        <v>130.78559549535865</v>
      </c>
      <c r="R276" s="180">
        <f t="shared" si="70"/>
        <v>117.97621427992648</v>
      </c>
      <c r="S276" s="180">
        <f t="shared" si="70"/>
        <v>98.858802373755452</v>
      </c>
      <c r="T276" s="180">
        <f t="shared" si="70"/>
        <v>78.666785728483461</v>
      </c>
      <c r="U276" s="180">
        <f t="shared" si="70"/>
        <v>52.367578979889323</v>
      </c>
      <c r="V276" s="180">
        <f t="shared" si="70"/>
        <v>23.377445816499623</v>
      </c>
      <c r="W276" s="181"/>
      <c r="X276" s="181"/>
      <c r="Y276" s="181"/>
      <c r="Z276" s="181"/>
      <c r="AA276" s="181"/>
    </row>
    <row r="277" spans="2:28" hidden="1" x14ac:dyDescent="0.25">
      <c r="B277" s="179" t="s">
        <v>27</v>
      </c>
      <c r="C277" s="181"/>
      <c r="D277" s="181"/>
      <c r="E277" s="181"/>
      <c r="F277" s="181"/>
      <c r="G277" s="181"/>
      <c r="H277" s="180">
        <f>H273*0.85</f>
        <v>23.377445816499623</v>
      </c>
      <c r="I277" s="180">
        <f>I273*0.85</f>
        <v>52.367578979889323</v>
      </c>
      <c r="J277" s="180">
        <f>J273*0.85</f>
        <v>78.666785728483461</v>
      </c>
      <c r="K277" s="180">
        <f t="shared" ref="K277:V277" si="71">K273*0.85</f>
        <v>98.858802373755452</v>
      </c>
      <c r="L277" s="180">
        <f t="shared" si="71"/>
        <v>117.97621427992648</v>
      </c>
      <c r="M277" s="180">
        <f t="shared" si="71"/>
        <v>130.78559549535865</v>
      </c>
      <c r="N277" s="180">
        <f t="shared" si="71"/>
        <v>138.90173879419331</v>
      </c>
      <c r="O277" s="180">
        <f t="shared" si="71"/>
        <v>141.31582230800333</v>
      </c>
      <c r="P277" s="180">
        <f t="shared" si="71"/>
        <v>138.90173879419331</v>
      </c>
      <c r="Q277" s="180">
        <f t="shared" si="71"/>
        <v>130.78559549535865</v>
      </c>
      <c r="R277" s="180">
        <f t="shared" si="71"/>
        <v>117.97621427992648</v>
      </c>
      <c r="S277" s="180">
        <f t="shared" si="71"/>
        <v>98.858802373755452</v>
      </c>
      <c r="T277" s="180">
        <f t="shared" si="71"/>
        <v>78.666785728483461</v>
      </c>
      <c r="U277" s="180">
        <f t="shared" si="71"/>
        <v>52.367578979889323</v>
      </c>
      <c r="V277" s="180">
        <f t="shared" si="71"/>
        <v>23.377445816499623</v>
      </c>
      <c r="W277" s="181"/>
      <c r="X277" s="181"/>
      <c r="Y277" s="181"/>
      <c r="Z277" s="181"/>
      <c r="AA277" s="181"/>
    </row>
    <row r="278" spans="2:28" hidden="1" x14ac:dyDescent="0.25">
      <c r="B278" s="179" t="s">
        <v>113</v>
      </c>
      <c r="C278" s="181"/>
      <c r="D278" s="181"/>
      <c r="E278" s="181"/>
      <c r="F278" s="181"/>
      <c r="G278" s="181"/>
      <c r="H278" s="183">
        <f t="shared" ref="H278:V278" si="72">$E$30*TAN(RADIANS(ABS(H268-$C$22)))</f>
        <v>0</v>
      </c>
      <c r="I278" s="183">
        <f t="shared" si="72"/>
        <v>0</v>
      </c>
      <c r="J278" s="183">
        <f t="shared" si="72"/>
        <v>0</v>
      </c>
      <c r="K278" s="183">
        <f t="shared" si="72"/>
        <v>0</v>
      </c>
      <c r="L278" s="183">
        <f t="shared" si="72"/>
        <v>0</v>
      </c>
      <c r="M278" s="183">
        <f t="shared" si="72"/>
        <v>0</v>
      </c>
      <c r="N278" s="183">
        <f t="shared" si="72"/>
        <v>0</v>
      </c>
      <c r="O278" s="183">
        <f t="shared" si="72"/>
        <v>0</v>
      </c>
      <c r="P278" s="183">
        <f t="shared" si="72"/>
        <v>0</v>
      </c>
      <c r="Q278" s="183">
        <f t="shared" si="72"/>
        <v>0</v>
      </c>
      <c r="R278" s="183">
        <f t="shared" si="72"/>
        <v>0</v>
      </c>
      <c r="S278" s="183">
        <f t="shared" si="72"/>
        <v>0</v>
      </c>
      <c r="T278" s="183">
        <f t="shared" si="72"/>
        <v>0</v>
      </c>
      <c r="U278" s="183">
        <f t="shared" si="72"/>
        <v>0</v>
      </c>
      <c r="V278" s="183">
        <f t="shared" si="72"/>
        <v>0</v>
      </c>
      <c r="W278" s="181"/>
      <c r="X278" s="181"/>
      <c r="Y278" s="181"/>
      <c r="Z278" s="181"/>
      <c r="AA278" s="181"/>
    </row>
    <row r="279" spans="2:28" hidden="1" x14ac:dyDescent="0.25">
      <c r="B279" s="179" t="s">
        <v>115</v>
      </c>
      <c r="C279" s="181"/>
      <c r="D279" s="181"/>
      <c r="E279" s="181"/>
      <c r="F279" s="181"/>
      <c r="G279" s="181"/>
      <c r="H279" s="183">
        <f t="shared" ref="H279:V279" si="73">$E$31*TAN(RADIANS(H267))/COS(RADIANS(H268-$C$22))</f>
        <v>0</v>
      </c>
      <c r="I279" s="183">
        <f t="shared" si="73"/>
        <v>0</v>
      </c>
      <c r="J279" s="183">
        <f t="shared" si="73"/>
        <v>0</v>
      </c>
      <c r="K279" s="183">
        <f t="shared" si="73"/>
        <v>0</v>
      </c>
      <c r="L279" s="183">
        <f t="shared" si="73"/>
        <v>0</v>
      </c>
      <c r="M279" s="183">
        <f t="shared" si="73"/>
        <v>0</v>
      </c>
      <c r="N279" s="183">
        <f t="shared" si="73"/>
        <v>0</v>
      </c>
      <c r="O279" s="183">
        <f t="shared" si="73"/>
        <v>0</v>
      </c>
      <c r="P279" s="183">
        <f t="shared" si="73"/>
        <v>0</v>
      </c>
      <c r="Q279" s="183">
        <f t="shared" si="73"/>
        <v>0</v>
      </c>
      <c r="R279" s="183">
        <f t="shared" si="73"/>
        <v>0</v>
      </c>
      <c r="S279" s="183">
        <f t="shared" si="73"/>
        <v>0</v>
      </c>
      <c r="T279" s="183">
        <f t="shared" si="73"/>
        <v>0</v>
      </c>
      <c r="U279" s="183">
        <f t="shared" si="73"/>
        <v>0</v>
      </c>
      <c r="V279" s="183">
        <f t="shared" si="73"/>
        <v>0</v>
      </c>
      <c r="W279" s="181"/>
      <c r="X279" s="181"/>
      <c r="Y279" s="181"/>
      <c r="Z279" s="181"/>
      <c r="AA279" s="181"/>
    </row>
    <row r="280" spans="2:28" hidden="1" x14ac:dyDescent="0.25">
      <c r="B280" s="185" t="s">
        <v>121</v>
      </c>
      <c r="C280" s="181"/>
      <c r="D280" s="181"/>
      <c r="E280" s="181"/>
      <c r="F280" s="181"/>
      <c r="G280" s="181"/>
      <c r="H280" s="186">
        <f t="shared" ref="H280:V280" si="74">IF(H272=0,0,IF(H278&gt;$E$32+$E$33,IF($E$38-H278+$E$32+$E$33&lt;0,0,$E$38-H278+$E$32+$E$33),$E$38))</f>
        <v>0</v>
      </c>
      <c r="I280" s="186">
        <f t="shared" si="74"/>
        <v>0</v>
      </c>
      <c r="J280" s="186">
        <f t="shared" si="74"/>
        <v>0</v>
      </c>
      <c r="K280" s="186">
        <f t="shared" si="74"/>
        <v>0</v>
      </c>
      <c r="L280" s="186">
        <f t="shared" si="74"/>
        <v>0</v>
      </c>
      <c r="M280" s="186">
        <f t="shared" si="74"/>
        <v>0</v>
      </c>
      <c r="N280" s="186">
        <f t="shared" si="74"/>
        <v>0</v>
      </c>
      <c r="O280" s="186">
        <f t="shared" si="74"/>
        <v>0</v>
      </c>
      <c r="P280" s="186">
        <f t="shared" si="74"/>
        <v>0</v>
      </c>
      <c r="Q280" s="186">
        <f t="shared" si="74"/>
        <v>0</v>
      </c>
      <c r="R280" s="186">
        <f t="shared" si="74"/>
        <v>0</v>
      </c>
      <c r="S280" s="186">
        <f t="shared" si="74"/>
        <v>0</v>
      </c>
      <c r="T280" s="186">
        <f t="shared" si="74"/>
        <v>0</v>
      </c>
      <c r="U280" s="186">
        <f t="shared" si="74"/>
        <v>0</v>
      </c>
      <c r="V280" s="186">
        <f t="shared" si="74"/>
        <v>0</v>
      </c>
      <c r="W280" s="181"/>
      <c r="X280" s="181"/>
      <c r="Y280" s="181"/>
      <c r="Z280" s="181"/>
      <c r="AA280" s="181"/>
    </row>
    <row r="281" spans="2:28" hidden="1" x14ac:dyDescent="0.25">
      <c r="B281" s="185" t="s">
        <v>120</v>
      </c>
      <c r="C281" s="181"/>
      <c r="D281" s="181"/>
      <c r="E281" s="181"/>
      <c r="F281" s="181"/>
      <c r="G281" s="181"/>
      <c r="H281" s="186">
        <f t="shared" ref="H281:V281" si="75">IF(H272=0,0,IF(H279&gt;$E$32+$E$34,IF($E$39-H279+$E$32+$E$34&lt;0,0,$E$39-H279+$E$32+$E$34),$E$39))</f>
        <v>0</v>
      </c>
      <c r="I281" s="186">
        <f t="shared" si="75"/>
        <v>0</v>
      </c>
      <c r="J281" s="186">
        <f t="shared" si="75"/>
        <v>0</v>
      </c>
      <c r="K281" s="186">
        <f t="shared" si="75"/>
        <v>0</v>
      </c>
      <c r="L281" s="186">
        <f t="shared" si="75"/>
        <v>0</v>
      </c>
      <c r="M281" s="186">
        <f t="shared" si="75"/>
        <v>0</v>
      </c>
      <c r="N281" s="186">
        <f t="shared" si="75"/>
        <v>0</v>
      </c>
      <c r="O281" s="186">
        <f t="shared" si="75"/>
        <v>0</v>
      </c>
      <c r="P281" s="186">
        <f t="shared" si="75"/>
        <v>0</v>
      </c>
      <c r="Q281" s="186">
        <f t="shared" si="75"/>
        <v>0</v>
      </c>
      <c r="R281" s="186">
        <f t="shared" si="75"/>
        <v>0</v>
      </c>
      <c r="S281" s="186">
        <f t="shared" si="75"/>
        <v>0</v>
      </c>
      <c r="T281" s="186">
        <f t="shared" si="75"/>
        <v>0</v>
      </c>
      <c r="U281" s="186">
        <f t="shared" si="75"/>
        <v>0</v>
      </c>
      <c r="V281" s="186">
        <f t="shared" si="75"/>
        <v>0</v>
      </c>
      <c r="W281" s="181"/>
      <c r="X281" s="181"/>
      <c r="Y281" s="181"/>
      <c r="Z281" s="181"/>
      <c r="AA281" s="181"/>
    </row>
    <row r="282" spans="2:28" ht="15.75" hidden="1" thickBot="1" x14ac:dyDescent="0.3">
      <c r="B282" s="185" t="s">
        <v>23</v>
      </c>
      <c r="C282" s="188"/>
      <c r="D282" s="188"/>
      <c r="E282" s="188"/>
      <c r="F282" s="188"/>
      <c r="G282" s="188"/>
      <c r="H282" s="187">
        <f>IF(H280*H281&lt;0,0,H280*H281)</f>
        <v>0</v>
      </c>
      <c r="I282" s="187">
        <f>IF(I280*I281&lt;0,0,I280*I281)</f>
        <v>0</v>
      </c>
      <c r="J282" s="187">
        <f t="shared" ref="J282:V282" si="76">IF(J280*J281&lt;0,0,J280*J281)</f>
        <v>0</v>
      </c>
      <c r="K282" s="187">
        <f t="shared" si="76"/>
        <v>0</v>
      </c>
      <c r="L282" s="187">
        <f t="shared" si="76"/>
        <v>0</v>
      </c>
      <c r="M282" s="187">
        <f t="shared" si="76"/>
        <v>0</v>
      </c>
      <c r="N282" s="187">
        <f t="shared" si="76"/>
        <v>0</v>
      </c>
      <c r="O282" s="187">
        <f t="shared" si="76"/>
        <v>0</v>
      </c>
      <c r="P282" s="187">
        <f t="shared" si="76"/>
        <v>0</v>
      </c>
      <c r="Q282" s="187">
        <f t="shared" si="76"/>
        <v>0</v>
      </c>
      <c r="R282" s="187">
        <f t="shared" si="76"/>
        <v>0</v>
      </c>
      <c r="S282" s="187">
        <f t="shared" si="76"/>
        <v>0</v>
      </c>
      <c r="T282" s="187">
        <f t="shared" si="76"/>
        <v>0</v>
      </c>
      <c r="U282" s="187">
        <f t="shared" si="76"/>
        <v>0</v>
      </c>
      <c r="V282" s="187">
        <f t="shared" si="76"/>
        <v>0</v>
      </c>
      <c r="W282" s="188"/>
      <c r="X282" s="188"/>
      <c r="Y282" s="188"/>
      <c r="Z282" s="188"/>
      <c r="AA282" s="188"/>
    </row>
    <row r="283" spans="2:28" ht="16.5" hidden="1" thickTop="1" thickBot="1" x14ac:dyDescent="0.3">
      <c r="B283" s="189" t="s">
        <v>136</v>
      </c>
      <c r="C283" s="190">
        <f t="shared" ref="C283:AA283" si="77">((IF(C282&lt;0,0,C282))*C276*$C$15+($E$38*$E$39-(IF(C282&lt;0,0,C282)))*C277)*$C$40*$C$41*$E$36</f>
        <v>0</v>
      </c>
      <c r="D283" s="190">
        <f t="shared" si="77"/>
        <v>0</v>
      </c>
      <c r="E283" s="190">
        <f t="shared" si="77"/>
        <v>0</v>
      </c>
      <c r="F283" s="190">
        <f t="shared" si="77"/>
        <v>0</v>
      </c>
      <c r="G283" s="190">
        <f t="shared" si="77"/>
        <v>0</v>
      </c>
      <c r="H283" s="190">
        <f t="shared" si="77"/>
        <v>0</v>
      </c>
      <c r="I283" s="190">
        <f t="shared" si="77"/>
        <v>0</v>
      </c>
      <c r="J283" s="190">
        <f t="shared" si="77"/>
        <v>0</v>
      </c>
      <c r="K283" s="190">
        <f t="shared" si="77"/>
        <v>0</v>
      </c>
      <c r="L283" s="190">
        <f t="shared" si="77"/>
        <v>0</v>
      </c>
      <c r="M283" s="190">
        <f t="shared" si="77"/>
        <v>0</v>
      </c>
      <c r="N283" s="190">
        <f t="shared" si="77"/>
        <v>0</v>
      </c>
      <c r="O283" s="190">
        <f t="shared" si="77"/>
        <v>0</v>
      </c>
      <c r="P283" s="190">
        <f t="shared" si="77"/>
        <v>0</v>
      </c>
      <c r="Q283" s="190">
        <f t="shared" si="77"/>
        <v>0</v>
      </c>
      <c r="R283" s="190">
        <f t="shared" si="77"/>
        <v>0</v>
      </c>
      <c r="S283" s="190">
        <f t="shared" si="77"/>
        <v>0</v>
      </c>
      <c r="T283" s="190">
        <f t="shared" si="77"/>
        <v>0</v>
      </c>
      <c r="U283" s="190">
        <f t="shared" si="77"/>
        <v>0</v>
      </c>
      <c r="V283" s="190">
        <f t="shared" si="77"/>
        <v>0</v>
      </c>
      <c r="W283" s="190">
        <f t="shared" si="77"/>
        <v>0</v>
      </c>
      <c r="X283" s="190">
        <f t="shared" si="77"/>
        <v>0</v>
      </c>
      <c r="Y283" s="190">
        <f t="shared" si="77"/>
        <v>0</v>
      </c>
      <c r="Z283" s="190">
        <f t="shared" si="77"/>
        <v>0</v>
      </c>
      <c r="AA283" s="190">
        <f t="shared" si="77"/>
        <v>0</v>
      </c>
    </row>
    <row r="284" spans="2:28" ht="16.5" hidden="1" thickTop="1" thickBot="1" x14ac:dyDescent="0.3">
      <c r="B284" s="191" t="s">
        <v>137</v>
      </c>
      <c r="C284" s="192">
        <f>$C$236</f>
        <v>18.05025253169417</v>
      </c>
      <c r="D284" s="192">
        <f>$D$236</f>
        <v>16.937822173508927</v>
      </c>
      <c r="E284" s="192">
        <f>$E$236</f>
        <v>16.238519215976524</v>
      </c>
      <c r="F284" s="192">
        <f>$F$236</f>
        <v>16</v>
      </c>
      <c r="G284" s="192">
        <f>$G$236</f>
        <v>16.238519215976524</v>
      </c>
      <c r="H284" s="192">
        <f>$H$236</f>
        <v>16.93782217350893</v>
      </c>
      <c r="I284" s="192">
        <f>$I$236</f>
        <v>18.05025253169417</v>
      </c>
      <c r="J284" s="192">
        <f>$J$236</f>
        <v>19.5</v>
      </c>
      <c r="K284" s="192">
        <f>$K$236</f>
        <v>21.188266684282354</v>
      </c>
      <c r="L284" s="192">
        <f>$L$236</f>
        <v>23</v>
      </c>
      <c r="M284" s="192">
        <f>$M$236</f>
        <v>24.811733315717646</v>
      </c>
      <c r="N284" s="192">
        <f>$N$236</f>
        <v>26.5</v>
      </c>
      <c r="O284" s="192">
        <f>$O$236</f>
        <v>27.949747468305834</v>
      </c>
      <c r="P284" s="192">
        <f>$P$236</f>
        <v>29.06217782649107</v>
      </c>
      <c r="Q284" s="192">
        <f>$Q$236</f>
        <v>29.76148078402348</v>
      </c>
      <c r="R284" s="192">
        <f>$R$236</f>
        <v>30</v>
      </c>
      <c r="S284" s="192">
        <f>$S$236</f>
        <v>29.76148078402348</v>
      </c>
      <c r="T284" s="192">
        <f>$T$236</f>
        <v>29.06217782649107</v>
      </c>
      <c r="U284" s="192">
        <f>$U$236</f>
        <v>27.949747468305834</v>
      </c>
      <c r="V284" s="192">
        <f>$V$236</f>
        <v>26.5</v>
      </c>
      <c r="W284" s="192">
        <f>$W$236</f>
        <v>24.811733315717646</v>
      </c>
      <c r="X284" s="192">
        <f>$X$236</f>
        <v>23</v>
      </c>
      <c r="Y284" s="192">
        <f>$Y$236</f>
        <v>21.188266684282354</v>
      </c>
      <c r="Z284" s="192">
        <f>$Z$236</f>
        <v>19.5</v>
      </c>
      <c r="AA284" s="192">
        <f>$AA$236</f>
        <v>18.05025253169417</v>
      </c>
    </row>
    <row r="285" spans="2:28" ht="16.5" hidden="1" thickTop="1" thickBot="1" x14ac:dyDescent="0.3">
      <c r="B285" s="193" t="s">
        <v>163</v>
      </c>
      <c r="C285" s="194">
        <f t="shared" ref="C285:AA285" si="78">$E$28*$E$29*$E$36*$E$37*(C284-$C$16)</f>
        <v>0</v>
      </c>
      <c r="D285" s="194">
        <f t="shared" si="78"/>
        <v>0</v>
      </c>
      <c r="E285" s="194">
        <f>$E$28*$E$29*$E$36*$E$37*(E284-$C$16)</f>
        <v>0</v>
      </c>
      <c r="F285" s="194">
        <f t="shared" si="78"/>
        <v>0</v>
      </c>
      <c r="G285" s="194">
        <f t="shared" si="78"/>
        <v>0</v>
      </c>
      <c r="H285" s="194">
        <f t="shared" si="78"/>
        <v>0</v>
      </c>
      <c r="I285" s="194">
        <f>$E$28*$E$29*$E$36*$E$37*(I284-$C$16)</f>
        <v>0</v>
      </c>
      <c r="J285" s="194">
        <f t="shared" si="78"/>
        <v>0</v>
      </c>
      <c r="K285" s="194">
        <f t="shared" si="78"/>
        <v>0</v>
      </c>
      <c r="L285" s="194">
        <f t="shared" si="78"/>
        <v>0</v>
      </c>
      <c r="M285" s="194">
        <f t="shared" si="78"/>
        <v>0</v>
      </c>
      <c r="N285" s="194">
        <f t="shared" si="78"/>
        <v>0</v>
      </c>
      <c r="O285" s="194">
        <f t="shared" si="78"/>
        <v>0</v>
      </c>
      <c r="P285" s="194">
        <f t="shared" si="78"/>
        <v>0</v>
      </c>
      <c r="Q285" s="194">
        <f t="shared" si="78"/>
        <v>0</v>
      </c>
      <c r="R285" s="194">
        <f t="shared" si="78"/>
        <v>0</v>
      </c>
      <c r="S285" s="194">
        <f t="shared" si="78"/>
        <v>0</v>
      </c>
      <c r="T285" s="194">
        <f t="shared" si="78"/>
        <v>0</v>
      </c>
      <c r="U285" s="194">
        <f t="shared" si="78"/>
        <v>0</v>
      </c>
      <c r="V285" s="194">
        <f t="shared" si="78"/>
        <v>0</v>
      </c>
      <c r="W285" s="194">
        <f t="shared" si="78"/>
        <v>0</v>
      </c>
      <c r="X285" s="194">
        <f t="shared" si="78"/>
        <v>0</v>
      </c>
      <c r="Y285" s="194">
        <f t="shared" si="78"/>
        <v>0</v>
      </c>
      <c r="Z285" s="194">
        <f t="shared" si="78"/>
        <v>0</v>
      </c>
      <c r="AA285" s="194">
        <f t="shared" si="78"/>
        <v>0</v>
      </c>
    </row>
    <row r="286" spans="2:28" ht="16.5" hidden="1" thickTop="1" thickBot="1" x14ac:dyDescent="0.3">
      <c r="B286" s="107" t="s">
        <v>155</v>
      </c>
      <c r="C286" s="112">
        <f t="shared" ref="C286:H286" si="79">C283+C285</f>
        <v>0</v>
      </c>
      <c r="D286" s="112">
        <f t="shared" si="79"/>
        <v>0</v>
      </c>
      <c r="E286" s="112">
        <f t="shared" si="79"/>
        <v>0</v>
      </c>
      <c r="F286" s="112">
        <f t="shared" si="79"/>
        <v>0</v>
      </c>
      <c r="G286" s="112">
        <f t="shared" si="79"/>
        <v>0</v>
      </c>
      <c r="H286" s="112">
        <f t="shared" si="79"/>
        <v>0</v>
      </c>
      <c r="I286" s="112">
        <f>I283+I285</f>
        <v>0</v>
      </c>
      <c r="J286" s="112">
        <f t="shared" ref="J286:V286" si="80">J283+J285</f>
        <v>0</v>
      </c>
      <c r="K286" s="112">
        <f t="shared" si="80"/>
        <v>0</v>
      </c>
      <c r="L286" s="112">
        <f t="shared" si="80"/>
        <v>0</v>
      </c>
      <c r="M286" s="112">
        <f t="shared" si="80"/>
        <v>0</v>
      </c>
      <c r="N286" s="112">
        <f t="shared" si="80"/>
        <v>0</v>
      </c>
      <c r="O286" s="112">
        <f t="shared" si="80"/>
        <v>0</v>
      </c>
      <c r="P286" s="112">
        <f t="shared" si="80"/>
        <v>0</v>
      </c>
      <c r="Q286" s="112">
        <f t="shared" si="80"/>
        <v>0</v>
      </c>
      <c r="R286" s="112">
        <f t="shared" si="80"/>
        <v>0</v>
      </c>
      <c r="S286" s="112">
        <f t="shared" si="80"/>
        <v>0</v>
      </c>
      <c r="T286" s="112">
        <f t="shared" si="80"/>
        <v>0</v>
      </c>
      <c r="U286" s="112">
        <f t="shared" si="80"/>
        <v>0</v>
      </c>
      <c r="V286" s="112">
        <f t="shared" si="80"/>
        <v>0</v>
      </c>
      <c r="W286" s="112">
        <f>W283+W285</f>
        <v>0</v>
      </c>
      <c r="X286" s="112">
        <f>X283+X285</f>
        <v>0</v>
      </c>
      <c r="Y286" s="112">
        <f>Y283+Y285</f>
        <v>0</v>
      </c>
      <c r="Z286" s="112">
        <f>Z283+Z285</f>
        <v>0</v>
      </c>
      <c r="AA286" s="112">
        <f>AA283+AA285</f>
        <v>0</v>
      </c>
    </row>
    <row r="287" spans="2:28" s="1" customFormat="1" ht="16.5" hidden="1" thickTop="1" thickBot="1" x14ac:dyDescent="0.3">
      <c r="B287" s="108"/>
      <c r="C287" s="109"/>
      <c r="D287" s="109"/>
      <c r="E287" s="109"/>
      <c r="F287" s="109"/>
      <c r="G287" s="109"/>
      <c r="H287" s="109"/>
      <c r="I287" s="109"/>
      <c r="J287" s="109"/>
      <c r="K287" s="109"/>
      <c r="L287" s="109"/>
      <c r="M287" s="109"/>
      <c r="N287" s="109"/>
      <c r="O287" s="109"/>
      <c r="P287" s="109"/>
      <c r="Q287" s="109"/>
    </row>
    <row r="288" spans="2:28" s="1" customFormat="1" ht="16.5" hidden="1" thickTop="1" thickBot="1" x14ac:dyDescent="0.3">
      <c r="B288" s="189" t="s">
        <v>168</v>
      </c>
      <c r="C288" s="109"/>
      <c r="D288" s="109"/>
      <c r="E288" s="109"/>
      <c r="F288" s="109"/>
      <c r="G288" s="109"/>
      <c r="H288" s="109"/>
      <c r="I288" s="109"/>
      <c r="J288" s="109"/>
      <c r="K288" s="109"/>
      <c r="L288" s="109"/>
      <c r="M288" s="109"/>
      <c r="N288" s="109"/>
      <c r="O288" s="109"/>
      <c r="P288" s="109"/>
      <c r="Q288" s="109"/>
      <c r="AB288" s="354"/>
    </row>
    <row r="289" spans="2:28" s="1" customFormat="1" ht="16.5" hidden="1" thickTop="1" thickBot="1" x14ac:dyDescent="0.3">
      <c r="B289" s="214" t="s">
        <v>138</v>
      </c>
      <c r="C289" s="215">
        <f>C284+($C$47*(IF(C272=0,0,C274)/15))</f>
        <v>18.05025253169417</v>
      </c>
      <c r="D289" s="215">
        <f>D284+($C$47*(IF(D272=0,0,D274)/15))</f>
        <v>16.937822173508927</v>
      </c>
      <c r="E289" s="215">
        <f>E284+($C$47*(IF(E272=0,0,E274)/15))</f>
        <v>16.238519215976524</v>
      </c>
      <c r="F289" s="215">
        <f>F284+($C$47*(IF(F272=0,0,F274)/15))</f>
        <v>16</v>
      </c>
      <c r="G289" s="215">
        <f>G284+($C$47*(IF(G272=0,0,G274)/15))</f>
        <v>16.238519215976524</v>
      </c>
      <c r="H289" s="215">
        <f t="shared" ref="H289:V289" si="81">H284+($C$47*(IF(H272=0,0,H274)/15))</f>
        <v>22.397892855158954</v>
      </c>
      <c r="I289" s="215">
        <f t="shared" si="81"/>
        <v>37.455538610365579</v>
      </c>
      <c r="J289" s="215">
        <f>J284+($C$47*(IF(J272=0,0,J274)/15))</f>
        <v>45.33958481322837</v>
      </c>
      <c r="K289" s="215">
        <f t="shared" si="81"/>
        <v>45.859649217507993</v>
      </c>
      <c r="L289" s="215">
        <f t="shared" si="81"/>
        <v>42.185152907470552</v>
      </c>
      <c r="M289" s="215">
        <f t="shared" si="81"/>
        <v>35.969596324736479</v>
      </c>
      <c r="N289" s="215">
        <f t="shared" si="81"/>
        <v>26.5</v>
      </c>
      <c r="O289" s="215">
        <f t="shared" si="81"/>
        <v>27.949747468305834</v>
      </c>
      <c r="P289" s="215">
        <f t="shared" si="81"/>
        <v>29.06217782649107</v>
      </c>
      <c r="Q289" s="215">
        <f t="shared" si="81"/>
        <v>29.76148078402348</v>
      </c>
      <c r="R289" s="215">
        <f t="shared" si="81"/>
        <v>30</v>
      </c>
      <c r="S289" s="215">
        <f>S284+($C$47*(IF(S272=0,0,S274)/15))</f>
        <v>29.76148078402348</v>
      </c>
      <c r="T289" s="215">
        <f t="shared" si="81"/>
        <v>29.06217782649107</v>
      </c>
      <c r="U289" s="215">
        <f t="shared" si="81"/>
        <v>27.949747468305834</v>
      </c>
      <c r="V289" s="215">
        <f t="shared" si="81"/>
        <v>26.5</v>
      </c>
      <c r="W289" s="215">
        <f>W284+($C$47*(IF(W272=0,0,W274)/15))</f>
        <v>24.811733315717646</v>
      </c>
      <c r="X289" s="215">
        <f>X284+($C$47*(IF(X272=0,0,X274)/15))</f>
        <v>23</v>
      </c>
      <c r="Y289" s="215">
        <f>Y284+($C$47*(IF(Y272=0,0,Y274)/15))</f>
        <v>21.188266684282354</v>
      </c>
      <c r="Z289" s="215">
        <f>Z284+($C$47*(IF(Z272=0,0,Z274)/15))</f>
        <v>19.5</v>
      </c>
      <c r="AA289" s="215">
        <f>AA284+($C$47*(IF(AA272=0,0,AA274)/15))</f>
        <v>18.05025253169417</v>
      </c>
      <c r="AB289" s="355"/>
    </row>
    <row r="290" spans="2:28" s="1" customFormat="1" ht="16.5" hidden="1" thickTop="1" thickBot="1" x14ac:dyDescent="0.3">
      <c r="B290" s="216" t="s">
        <v>164</v>
      </c>
      <c r="C290" s="194">
        <f t="shared" ref="C290:AA290" si="82">$C$45*$C$44*(C289-$C$16)</f>
        <v>0</v>
      </c>
      <c r="D290" s="194">
        <f t="shared" si="82"/>
        <v>0</v>
      </c>
      <c r="E290" s="194">
        <f t="shared" si="82"/>
        <v>0</v>
      </c>
      <c r="F290" s="194">
        <f t="shared" si="82"/>
        <v>0</v>
      </c>
      <c r="G290" s="194">
        <f t="shared" si="82"/>
        <v>0</v>
      </c>
      <c r="H290" s="194">
        <f t="shared" si="82"/>
        <v>0</v>
      </c>
      <c r="I290" s="194">
        <f t="shared" si="82"/>
        <v>0</v>
      </c>
      <c r="J290" s="194">
        <f t="shared" si="82"/>
        <v>0</v>
      </c>
      <c r="K290" s="194">
        <f t="shared" si="82"/>
        <v>0</v>
      </c>
      <c r="L290" s="194">
        <f t="shared" si="82"/>
        <v>0</v>
      </c>
      <c r="M290" s="194">
        <f t="shared" si="82"/>
        <v>0</v>
      </c>
      <c r="N290" s="194">
        <f t="shared" si="82"/>
        <v>0</v>
      </c>
      <c r="O290" s="194">
        <f t="shared" si="82"/>
        <v>0</v>
      </c>
      <c r="P290" s="194">
        <f t="shared" si="82"/>
        <v>0</v>
      </c>
      <c r="Q290" s="194">
        <f t="shared" si="82"/>
        <v>0</v>
      </c>
      <c r="R290" s="194">
        <f t="shared" si="82"/>
        <v>0</v>
      </c>
      <c r="S290" s="194">
        <f t="shared" si="82"/>
        <v>0</v>
      </c>
      <c r="T290" s="194">
        <f t="shared" si="82"/>
        <v>0</v>
      </c>
      <c r="U290" s="194">
        <f t="shared" si="82"/>
        <v>0</v>
      </c>
      <c r="V290" s="194">
        <f t="shared" si="82"/>
        <v>0</v>
      </c>
      <c r="W290" s="194">
        <f t="shared" si="82"/>
        <v>0</v>
      </c>
      <c r="X290" s="194">
        <f t="shared" si="82"/>
        <v>0</v>
      </c>
      <c r="Y290" s="194">
        <f t="shared" si="82"/>
        <v>0</v>
      </c>
      <c r="Z290" s="194">
        <f t="shared" si="82"/>
        <v>0</v>
      </c>
      <c r="AA290" s="194">
        <f t="shared" si="82"/>
        <v>0</v>
      </c>
    </row>
    <row r="291" spans="2:28" s="1" customFormat="1" ht="15.75" hidden="1" thickTop="1" x14ac:dyDescent="0.25">
      <c r="B291" s="217" t="s">
        <v>158</v>
      </c>
      <c r="C291" s="532">
        <f>$D$51</f>
        <v>0</v>
      </c>
      <c r="D291" s="532"/>
      <c r="E291" s="532"/>
      <c r="F291" s="532"/>
      <c r="G291" s="532"/>
      <c r="H291" s="532"/>
      <c r="I291" s="532"/>
      <c r="J291" s="532"/>
      <c r="K291" s="532"/>
      <c r="L291" s="532"/>
      <c r="M291" s="532"/>
      <c r="N291" s="532"/>
      <c r="O291" s="532"/>
      <c r="P291" s="532"/>
      <c r="Q291" s="532"/>
      <c r="R291" s="532"/>
      <c r="S291" s="532"/>
      <c r="T291" s="532"/>
      <c r="U291" s="532"/>
      <c r="V291" s="532"/>
      <c r="W291" s="532"/>
      <c r="X291" s="532"/>
      <c r="Y291" s="532"/>
      <c r="Z291" s="532"/>
      <c r="AA291" s="532"/>
    </row>
    <row r="292" spans="2:28" s="1" customFormat="1" hidden="1" x14ac:dyDescent="0.25">
      <c r="B292" s="218" t="s">
        <v>160</v>
      </c>
      <c r="C292" s="177">
        <f>C265-$C$291</f>
        <v>0</v>
      </c>
      <c r="D292" s="177">
        <f>D265-$C$291</f>
        <v>1</v>
      </c>
      <c r="E292" s="177">
        <f>E265-$C$291</f>
        <v>2</v>
      </c>
      <c r="F292" s="177">
        <f>F265-$C$291</f>
        <v>3</v>
      </c>
      <c r="G292" s="177">
        <f>G265-$C$291</f>
        <v>4</v>
      </c>
      <c r="H292" s="177">
        <f t="shared" ref="H292:V292" si="83">H265-$C$291</f>
        <v>5</v>
      </c>
      <c r="I292" s="177">
        <f t="shared" si="83"/>
        <v>6</v>
      </c>
      <c r="J292" s="177">
        <f t="shared" si="83"/>
        <v>7</v>
      </c>
      <c r="K292" s="177">
        <f t="shared" si="83"/>
        <v>8</v>
      </c>
      <c r="L292" s="177">
        <f t="shared" si="83"/>
        <v>9</v>
      </c>
      <c r="M292" s="177">
        <f t="shared" si="83"/>
        <v>10</v>
      </c>
      <c r="N292" s="177">
        <f t="shared" si="83"/>
        <v>11</v>
      </c>
      <c r="O292" s="177">
        <f t="shared" si="83"/>
        <v>12</v>
      </c>
      <c r="P292" s="177">
        <f t="shared" si="83"/>
        <v>13</v>
      </c>
      <c r="Q292" s="177">
        <f t="shared" si="83"/>
        <v>14</v>
      </c>
      <c r="R292" s="177">
        <f t="shared" si="83"/>
        <v>15</v>
      </c>
      <c r="S292" s="177">
        <f t="shared" si="83"/>
        <v>16</v>
      </c>
      <c r="T292" s="177">
        <f t="shared" si="83"/>
        <v>17</v>
      </c>
      <c r="U292" s="177">
        <f t="shared" si="83"/>
        <v>18</v>
      </c>
      <c r="V292" s="177">
        <f t="shared" si="83"/>
        <v>19</v>
      </c>
      <c r="W292" s="177">
        <f>W265-$C$291</f>
        <v>20</v>
      </c>
      <c r="X292" s="177">
        <f>X265-$C$291</f>
        <v>21</v>
      </c>
      <c r="Y292" s="177">
        <f>Y265-$C$291</f>
        <v>22</v>
      </c>
      <c r="Z292" s="177">
        <f>Z265-$C$291</f>
        <v>23</v>
      </c>
      <c r="AA292" s="177">
        <f>AA265-$C$291</f>
        <v>24</v>
      </c>
    </row>
    <row r="293" spans="2:28" s="1" customFormat="1" hidden="1" x14ac:dyDescent="0.25">
      <c r="B293" s="218" t="s">
        <v>162</v>
      </c>
      <c r="C293" s="177">
        <f>IF(C292&gt;0,C292,IF($C$291&gt;0,(C292+24),(C265-$C$291)))</f>
        <v>0</v>
      </c>
      <c r="D293" s="177">
        <f>IF(D292&gt;0,D292,IF($C$291&gt;0,(D292+24),(D265-$C$291)))</f>
        <v>1</v>
      </c>
      <c r="E293" s="177">
        <f>IF(E292&gt;0,E292,IF($C$291&gt;0,(E292+24),(E265-$C$291)))</f>
        <v>2</v>
      </c>
      <c r="F293" s="177">
        <f>IF(F292&gt;0,F292,IF($C$291&gt;0,(F292+24),(F265-$C$291)))</f>
        <v>3</v>
      </c>
      <c r="G293" s="177">
        <f>IF(G292&gt;0,G292,IF($C$291&gt;0,(G292+24),(G265-$C$291)))</f>
        <v>4</v>
      </c>
      <c r="H293" s="177">
        <f t="shared" ref="H293:V293" si="84">IF(H292&gt;0,H292,IF($C$291&gt;0,(H292+24),(H265-$C$291)))</f>
        <v>5</v>
      </c>
      <c r="I293" s="177">
        <f t="shared" si="84"/>
        <v>6</v>
      </c>
      <c r="J293" s="177">
        <f t="shared" si="84"/>
        <v>7</v>
      </c>
      <c r="K293" s="177">
        <f t="shared" si="84"/>
        <v>8</v>
      </c>
      <c r="L293" s="177">
        <f t="shared" si="84"/>
        <v>9</v>
      </c>
      <c r="M293" s="177">
        <f t="shared" si="84"/>
        <v>10</v>
      </c>
      <c r="N293" s="177">
        <f t="shared" si="84"/>
        <v>11</v>
      </c>
      <c r="O293" s="177">
        <f t="shared" si="84"/>
        <v>12</v>
      </c>
      <c r="P293" s="177">
        <f t="shared" si="84"/>
        <v>13</v>
      </c>
      <c r="Q293" s="177">
        <f t="shared" si="84"/>
        <v>14</v>
      </c>
      <c r="R293" s="177">
        <f t="shared" si="84"/>
        <v>15</v>
      </c>
      <c r="S293" s="177">
        <f t="shared" si="84"/>
        <v>16</v>
      </c>
      <c r="T293" s="177">
        <f t="shared" si="84"/>
        <v>17</v>
      </c>
      <c r="U293" s="177">
        <f t="shared" si="84"/>
        <v>18</v>
      </c>
      <c r="V293" s="177">
        <f t="shared" si="84"/>
        <v>19</v>
      </c>
      <c r="W293" s="177">
        <f>IF(W292&gt;0,W292,IF($C$291&gt;0,(W292+24),(W265-$C$291)))</f>
        <v>20</v>
      </c>
      <c r="X293" s="177">
        <f>IF(X292&gt;0,X292,IF($C$291&gt;0,(X292+24),(X265-$C$291)))</f>
        <v>21</v>
      </c>
      <c r="Y293" s="177">
        <f>IF(Y292&gt;0,Y292,IF($C$291&gt;0,(Y292+24),(Y265-$C$291)))</f>
        <v>22</v>
      </c>
      <c r="Z293" s="177">
        <f>IF(Z292&gt;0,Z292,IF($C$291&gt;0,(Z292+24),(Z265-$C$291)))</f>
        <v>23</v>
      </c>
      <c r="AA293" s="177">
        <f>IF(AA292&gt;0,AA292,IF($C$291&gt;0,(AA292+24),(AA265-$C$291)))</f>
        <v>24</v>
      </c>
    </row>
    <row r="294" spans="2:28" s="1" customFormat="1" hidden="1" x14ac:dyDescent="0.25">
      <c r="B294" s="219" t="s">
        <v>161</v>
      </c>
      <c r="C294" s="356">
        <f>LOOKUP(C293,$C$265:$AA$265,$C$289:$AA$289)</f>
        <v>18.05025253169417</v>
      </c>
      <c r="D294" s="356">
        <f>LOOKUP(D293,$C$265:$AA$265,$C$289:$AA$289)</f>
        <v>16.937822173508927</v>
      </c>
      <c r="E294" s="356">
        <f t="shared" ref="E294:AA294" si="85">LOOKUP(E293,$C$265:$AA$265,$C$289:$AA$289)</f>
        <v>16.238519215976524</v>
      </c>
      <c r="F294" s="356">
        <f t="shared" si="85"/>
        <v>16</v>
      </c>
      <c r="G294" s="356">
        <f t="shared" si="85"/>
        <v>16.238519215976524</v>
      </c>
      <c r="H294" s="356">
        <f t="shared" si="85"/>
        <v>22.397892855158954</v>
      </c>
      <c r="I294" s="356">
        <f t="shared" si="85"/>
        <v>37.455538610365579</v>
      </c>
      <c r="J294" s="356">
        <f t="shared" si="85"/>
        <v>45.33958481322837</v>
      </c>
      <c r="K294" s="356">
        <f t="shared" si="85"/>
        <v>45.859649217507993</v>
      </c>
      <c r="L294" s="356">
        <f t="shared" si="85"/>
        <v>42.185152907470552</v>
      </c>
      <c r="M294" s="356">
        <f t="shared" si="85"/>
        <v>35.969596324736479</v>
      </c>
      <c r="N294" s="356">
        <f t="shared" si="85"/>
        <v>26.5</v>
      </c>
      <c r="O294" s="356">
        <f t="shared" si="85"/>
        <v>27.949747468305834</v>
      </c>
      <c r="P294" s="356">
        <f t="shared" si="85"/>
        <v>29.06217782649107</v>
      </c>
      <c r="Q294" s="356">
        <f t="shared" si="85"/>
        <v>29.76148078402348</v>
      </c>
      <c r="R294" s="356">
        <f t="shared" si="85"/>
        <v>30</v>
      </c>
      <c r="S294" s="356">
        <f t="shared" si="85"/>
        <v>29.76148078402348</v>
      </c>
      <c r="T294" s="356">
        <f t="shared" si="85"/>
        <v>29.06217782649107</v>
      </c>
      <c r="U294" s="356">
        <f t="shared" si="85"/>
        <v>27.949747468305834</v>
      </c>
      <c r="V294" s="356">
        <f t="shared" si="85"/>
        <v>26.5</v>
      </c>
      <c r="W294" s="356">
        <f t="shared" si="85"/>
        <v>24.811733315717646</v>
      </c>
      <c r="X294" s="356">
        <f t="shared" si="85"/>
        <v>23</v>
      </c>
      <c r="Y294" s="356">
        <f t="shared" si="85"/>
        <v>21.188266684282354</v>
      </c>
      <c r="Z294" s="356">
        <f t="shared" si="85"/>
        <v>19.5</v>
      </c>
      <c r="AA294" s="356">
        <f t="shared" si="85"/>
        <v>18.05025253169417</v>
      </c>
    </row>
    <row r="295" spans="2:28" s="1" customFormat="1" ht="15.75" hidden="1" thickBot="1" x14ac:dyDescent="0.3">
      <c r="B295" s="221" t="s">
        <v>157</v>
      </c>
      <c r="C295" s="524">
        <f>AVERAGE(C289:AA289)</f>
        <v>27.030783702198359</v>
      </c>
      <c r="D295" s="524"/>
      <c r="E295" s="524"/>
      <c r="F295" s="524"/>
      <c r="G295" s="524"/>
      <c r="H295" s="524"/>
      <c r="I295" s="524"/>
      <c r="J295" s="524"/>
      <c r="K295" s="524"/>
      <c r="L295" s="524"/>
      <c r="M295" s="524"/>
      <c r="N295" s="524"/>
      <c r="O295" s="524"/>
      <c r="P295" s="524"/>
      <c r="Q295" s="524"/>
      <c r="R295" s="524"/>
      <c r="S295" s="524"/>
      <c r="T295" s="524"/>
      <c r="U295" s="524"/>
      <c r="V295" s="524"/>
      <c r="W295" s="524"/>
      <c r="X295" s="524"/>
      <c r="Y295" s="524"/>
      <c r="Z295" s="524"/>
      <c r="AA295" s="524"/>
    </row>
    <row r="296" spans="2:28" s="1" customFormat="1" ht="16.5" hidden="1" thickTop="1" thickBot="1" x14ac:dyDescent="0.3">
      <c r="B296" s="216" t="s">
        <v>165</v>
      </c>
      <c r="C296" s="222">
        <f t="shared" ref="C296:AA296" si="86">$C$45*$C$44*(($C$295-$C$16)+$C$52*(C294-$C$295))</f>
        <v>0</v>
      </c>
      <c r="D296" s="222">
        <f t="shared" si="86"/>
        <v>0</v>
      </c>
      <c r="E296" s="222">
        <f t="shared" si="86"/>
        <v>0</v>
      </c>
      <c r="F296" s="222">
        <f t="shared" si="86"/>
        <v>0</v>
      </c>
      <c r="G296" s="222">
        <f t="shared" si="86"/>
        <v>0</v>
      </c>
      <c r="H296" s="222">
        <f t="shared" si="86"/>
        <v>0</v>
      </c>
      <c r="I296" s="222">
        <f t="shared" si="86"/>
        <v>0</v>
      </c>
      <c r="J296" s="222">
        <f t="shared" si="86"/>
        <v>0</v>
      </c>
      <c r="K296" s="222">
        <f t="shared" si="86"/>
        <v>0</v>
      </c>
      <c r="L296" s="222">
        <f t="shared" si="86"/>
        <v>0</v>
      </c>
      <c r="M296" s="222">
        <f t="shared" si="86"/>
        <v>0</v>
      </c>
      <c r="N296" s="222">
        <f t="shared" si="86"/>
        <v>0</v>
      </c>
      <c r="O296" s="222">
        <f t="shared" si="86"/>
        <v>0</v>
      </c>
      <c r="P296" s="222">
        <f t="shared" si="86"/>
        <v>0</v>
      </c>
      <c r="Q296" s="222">
        <f t="shared" si="86"/>
        <v>0</v>
      </c>
      <c r="R296" s="222">
        <f t="shared" si="86"/>
        <v>0</v>
      </c>
      <c r="S296" s="222">
        <f t="shared" si="86"/>
        <v>0</v>
      </c>
      <c r="T296" s="222">
        <f t="shared" si="86"/>
        <v>0</v>
      </c>
      <c r="U296" s="222">
        <f t="shared" si="86"/>
        <v>0</v>
      </c>
      <c r="V296" s="222">
        <f t="shared" si="86"/>
        <v>0</v>
      </c>
      <c r="W296" s="222">
        <f t="shared" si="86"/>
        <v>0</v>
      </c>
      <c r="X296" s="222">
        <f t="shared" si="86"/>
        <v>0</v>
      </c>
      <c r="Y296" s="222">
        <f t="shared" si="86"/>
        <v>0</v>
      </c>
      <c r="Z296" s="222">
        <f t="shared" si="86"/>
        <v>0</v>
      </c>
      <c r="AA296" s="222">
        <f t="shared" si="86"/>
        <v>0</v>
      </c>
    </row>
    <row r="297" spans="2:28" s="1" customFormat="1" ht="16.5" hidden="1" thickTop="1" thickBot="1" x14ac:dyDescent="0.3">
      <c r="B297" s="216" t="s">
        <v>166</v>
      </c>
      <c r="C297" s="194">
        <f t="shared" ref="C297:AA297" si="87">$C$45*$C$44*($C$295-$C$16)</f>
        <v>0</v>
      </c>
      <c r="D297" s="194">
        <f t="shared" si="87"/>
        <v>0</v>
      </c>
      <c r="E297" s="194">
        <f t="shared" si="87"/>
        <v>0</v>
      </c>
      <c r="F297" s="194">
        <f t="shared" si="87"/>
        <v>0</v>
      </c>
      <c r="G297" s="194">
        <f t="shared" si="87"/>
        <v>0</v>
      </c>
      <c r="H297" s="194">
        <f t="shared" si="87"/>
        <v>0</v>
      </c>
      <c r="I297" s="194">
        <f t="shared" si="87"/>
        <v>0</v>
      </c>
      <c r="J297" s="194">
        <f t="shared" si="87"/>
        <v>0</v>
      </c>
      <c r="K297" s="194">
        <f t="shared" si="87"/>
        <v>0</v>
      </c>
      <c r="L297" s="194">
        <f t="shared" si="87"/>
        <v>0</v>
      </c>
      <c r="M297" s="194">
        <f t="shared" si="87"/>
        <v>0</v>
      </c>
      <c r="N297" s="194">
        <f t="shared" si="87"/>
        <v>0</v>
      </c>
      <c r="O297" s="194">
        <f t="shared" si="87"/>
        <v>0</v>
      </c>
      <c r="P297" s="194">
        <f t="shared" si="87"/>
        <v>0</v>
      </c>
      <c r="Q297" s="194">
        <f t="shared" si="87"/>
        <v>0</v>
      </c>
      <c r="R297" s="194">
        <f t="shared" si="87"/>
        <v>0</v>
      </c>
      <c r="S297" s="194">
        <f t="shared" si="87"/>
        <v>0</v>
      </c>
      <c r="T297" s="194">
        <f t="shared" si="87"/>
        <v>0</v>
      </c>
      <c r="U297" s="194">
        <f t="shared" si="87"/>
        <v>0</v>
      </c>
      <c r="V297" s="194">
        <f t="shared" si="87"/>
        <v>0</v>
      </c>
      <c r="W297" s="194">
        <f t="shared" si="87"/>
        <v>0</v>
      </c>
      <c r="X297" s="194">
        <f t="shared" si="87"/>
        <v>0</v>
      </c>
      <c r="Y297" s="194">
        <f t="shared" si="87"/>
        <v>0</v>
      </c>
      <c r="Z297" s="194">
        <f t="shared" si="87"/>
        <v>0</v>
      </c>
      <c r="AA297" s="194">
        <f t="shared" si="87"/>
        <v>0</v>
      </c>
    </row>
    <row r="298" spans="2:28" s="1" customFormat="1" ht="16.5" hidden="1" thickTop="1" thickBot="1" x14ac:dyDescent="0.3">
      <c r="B298" s="137" t="s">
        <v>172</v>
      </c>
      <c r="C298" s="112">
        <f>IF($E$51=1,C290,IF($E$51=2,C296,(C297)))</f>
        <v>0</v>
      </c>
      <c r="D298" s="112">
        <f t="shared" ref="D298:AA298" si="88">IF($E$51=1,D290,IF($E$51=2,D296,(D297)))</f>
        <v>0</v>
      </c>
      <c r="E298" s="112">
        <f>IF($E$51=1,E290,IF($E$51=2,E296,(E297)))</f>
        <v>0</v>
      </c>
      <c r="F298" s="112">
        <f t="shared" si="88"/>
        <v>0</v>
      </c>
      <c r="G298" s="112">
        <f t="shared" si="88"/>
        <v>0</v>
      </c>
      <c r="H298" s="112">
        <f t="shared" si="88"/>
        <v>0</v>
      </c>
      <c r="I298" s="112">
        <f t="shared" si="88"/>
        <v>0</v>
      </c>
      <c r="J298" s="112">
        <f t="shared" si="88"/>
        <v>0</v>
      </c>
      <c r="K298" s="112">
        <f t="shared" si="88"/>
        <v>0</v>
      </c>
      <c r="L298" s="112">
        <f t="shared" si="88"/>
        <v>0</v>
      </c>
      <c r="M298" s="112">
        <f t="shared" si="88"/>
        <v>0</v>
      </c>
      <c r="N298" s="112">
        <f t="shared" si="88"/>
        <v>0</v>
      </c>
      <c r="O298" s="112">
        <f t="shared" si="88"/>
        <v>0</v>
      </c>
      <c r="P298" s="112">
        <f t="shared" si="88"/>
        <v>0</v>
      </c>
      <c r="Q298" s="112">
        <f t="shared" si="88"/>
        <v>0</v>
      </c>
      <c r="R298" s="112">
        <f t="shared" si="88"/>
        <v>0</v>
      </c>
      <c r="S298" s="112">
        <f t="shared" si="88"/>
        <v>0</v>
      </c>
      <c r="T298" s="112">
        <f t="shared" si="88"/>
        <v>0</v>
      </c>
      <c r="U298" s="112">
        <f t="shared" si="88"/>
        <v>0</v>
      </c>
      <c r="V298" s="112">
        <f t="shared" si="88"/>
        <v>0</v>
      </c>
      <c r="W298" s="112">
        <f t="shared" si="88"/>
        <v>0</v>
      </c>
      <c r="X298" s="112">
        <f t="shared" si="88"/>
        <v>0</v>
      </c>
      <c r="Y298" s="112">
        <f t="shared" si="88"/>
        <v>0</v>
      </c>
      <c r="Z298" s="112">
        <f t="shared" si="88"/>
        <v>0</v>
      </c>
      <c r="AA298" s="112">
        <f t="shared" si="88"/>
        <v>0</v>
      </c>
    </row>
    <row r="299" spans="2:28" s="1" customFormat="1" ht="15.75" hidden="1" thickTop="1" x14ac:dyDescent="0.25">
      <c r="B299" s="116"/>
      <c r="C299" s="109"/>
      <c r="D299" s="109"/>
      <c r="E299" s="109"/>
      <c r="F299" s="109"/>
      <c r="G299" s="109"/>
      <c r="H299" s="109"/>
      <c r="I299" s="109"/>
      <c r="J299" s="109"/>
      <c r="K299" s="109"/>
      <c r="L299" s="109"/>
      <c r="M299" s="109"/>
      <c r="N299" s="109"/>
      <c r="O299" s="109"/>
      <c r="P299" s="109"/>
      <c r="Q299" s="109"/>
      <c r="R299" s="109"/>
      <c r="S299" s="109"/>
      <c r="T299" s="109"/>
      <c r="U299" s="109"/>
      <c r="V299" s="109"/>
      <c r="W299" s="109"/>
      <c r="X299" s="109"/>
      <c r="Y299" s="109"/>
      <c r="Z299" s="109"/>
      <c r="AA299" s="109"/>
    </row>
    <row r="300" spans="2:28" ht="15.75" hidden="1" thickBot="1" x14ac:dyDescent="0.3"/>
    <row r="301" spans="2:28" ht="16.5" hidden="1" thickTop="1" thickBot="1" x14ac:dyDescent="0.3">
      <c r="B301" s="241" t="s">
        <v>107</v>
      </c>
      <c r="C301" s="46" t="s">
        <v>76</v>
      </c>
      <c r="D301" s="242" t="s">
        <v>299</v>
      </c>
      <c r="E301" s="1"/>
      <c r="J301" s="1"/>
      <c r="K301" s="1"/>
      <c r="L301" s="1"/>
      <c r="M301" s="1"/>
      <c r="N301" s="1"/>
      <c r="O301" s="1"/>
      <c r="P301" s="1"/>
      <c r="Q301" s="1"/>
      <c r="R301" s="1"/>
    </row>
    <row r="302" spans="2:28" ht="15.75" hidden="1" thickTop="1" x14ac:dyDescent="0.25">
      <c r="B302" s="223" t="s">
        <v>24</v>
      </c>
      <c r="C302" s="224">
        <v>0</v>
      </c>
      <c r="D302" s="225">
        <v>1</v>
      </c>
      <c r="E302" s="225">
        <v>2</v>
      </c>
      <c r="F302" s="225">
        <v>3</v>
      </c>
      <c r="G302" s="225">
        <v>4</v>
      </c>
      <c r="H302" s="225">
        <v>5</v>
      </c>
      <c r="I302" s="225">
        <v>6</v>
      </c>
      <c r="J302" s="225">
        <v>7</v>
      </c>
      <c r="K302" s="225">
        <v>8</v>
      </c>
      <c r="L302" s="225">
        <v>9</v>
      </c>
      <c r="M302" s="225">
        <v>10</v>
      </c>
      <c r="N302" s="226">
        <v>11</v>
      </c>
      <c r="O302" s="225">
        <v>12</v>
      </c>
      <c r="P302" s="225">
        <v>13</v>
      </c>
      <c r="Q302" s="225">
        <v>14</v>
      </c>
      <c r="R302" s="225">
        <v>15</v>
      </c>
      <c r="S302" s="225">
        <v>16</v>
      </c>
      <c r="T302" s="225">
        <v>17</v>
      </c>
      <c r="U302" s="225">
        <v>18</v>
      </c>
      <c r="V302" s="225">
        <v>19</v>
      </c>
      <c r="W302" s="225">
        <v>20</v>
      </c>
      <c r="X302" s="225">
        <v>21</v>
      </c>
      <c r="Y302" s="225">
        <v>22</v>
      </c>
      <c r="Z302" s="225">
        <v>23</v>
      </c>
      <c r="AA302" s="225">
        <v>24</v>
      </c>
    </row>
    <row r="303" spans="2:28" hidden="1" x14ac:dyDescent="0.25">
      <c r="B303" s="227" t="s">
        <v>25</v>
      </c>
      <c r="C303" s="225">
        <f t="shared" ref="C303:H303" si="89">C302*360/24</f>
        <v>0</v>
      </c>
      <c r="D303" s="225">
        <f t="shared" si="89"/>
        <v>15</v>
      </c>
      <c r="E303" s="225">
        <f t="shared" si="89"/>
        <v>30</v>
      </c>
      <c r="F303" s="225">
        <f t="shared" si="89"/>
        <v>45</v>
      </c>
      <c r="G303" s="225">
        <f t="shared" si="89"/>
        <v>60</v>
      </c>
      <c r="H303" s="225">
        <f t="shared" si="89"/>
        <v>75</v>
      </c>
      <c r="I303" s="225">
        <f t="shared" ref="I303:O303" si="90">I302*360/24</f>
        <v>90</v>
      </c>
      <c r="J303" s="225">
        <f t="shared" si="90"/>
        <v>105</v>
      </c>
      <c r="K303" s="225">
        <f t="shared" si="90"/>
        <v>120</v>
      </c>
      <c r="L303" s="225">
        <f t="shared" si="90"/>
        <v>135</v>
      </c>
      <c r="M303" s="225">
        <f t="shared" si="90"/>
        <v>150</v>
      </c>
      <c r="N303" s="226">
        <f t="shared" si="90"/>
        <v>165</v>
      </c>
      <c r="O303" s="225">
        <f t="shared" si="90"/>
        <v>180</v>
      </c>
      <c r="P303" s="225">
        <f>P302*360/24</f>
        <v>195</v>
      </c>
      <c r="Q303" s="225">
        <f>Q302*360/24</f>
        <v>210</v>
      </c>
      <c r="R303" s="225">
        <f>R302*360/24</f>
        <v>225</v>
      </c>
      <c r="S303" s="225">
        <f t="shared" ref="S303:AA303" si="91">S302*360/24</f>
        <v>240</v>
      </c>
      <c r="T303" s="225">
        <f t="shared" si="91"/>
        <v>255</v>
      </c>
      <c r="U303" s="225">
        <f t="shared" si="91"/>
        <v>270</v>
      </c>
      <c r="V303" s="225">
        <f t="shared" si="91"/>
        <v>285</v>
      </c>
      <c r="W303" s="225">
        <f t="shared" si="91"/>
        <v>300</v>
      </c>
      <c r="X303" s="225">
        <f t="shared" si="91"/>
        <v>315</v>
      </c>
      <c r="Y303" s="225">
        <f t="shared" si="91"/>
        <v>330</v>
      </c>
      <c r="Z303" s="225">
        <f t="shared" si="91"/>
        <v>345</v>
      </c>
      <c r="AA303" s="225">
        <f t="shared" si="91"/>
        <v>360</v>
      </c>
    </row>
    <row r="304" spans="2:28" hidden="1" x14ac:dyDescent="0.25">
      <c r="B304" s="227" t="s">
        <v>70</v>
      </c>
      <c r="C304" s="228"/>
      <c r="D304" s="228"/>
      <c r="E304" s="228"/>
      <c r="F304" s="228"/>
      <c r="G304" s="228"/>
      <c r="H304" s="229">
        <f>$H$219</f>
        <v>6</v>
      </c>
      <c r="I304" s="229">
        <f>$I$219</f>
        <v>15</v>
      </c>
      <c r="J304" s="229">
        <f>$J$219</f>
        <v>25</v>
      </c>
      <c r="K304" s="229">
        <f>$K$219</f>
        <v>34</v>
      </c>
      <c r="L304" s="229">
        <f>$L$219</f>
        <v>44</v>
      </c>
      <c r="M304" s="229">
        <f>$M$219</f>
        <v>52</v>
      </c>
      <c r="N304" s="229">
        <f>$N$219</f>
        <v>58</v>
      </c>
      <c r="O304" s="229">
        <f>$O$219</f>
        <v>60</v>
      </c>
      <c r="P304" s="229">
        <f>$P$219</f>
        <v>58</v>
      </c>
      <c r="Q304" s="229">
        <f>$Q$219</f>
        <v>52</v>
      </c>
      <c r="R304" s="229">
        <f>$R$219</f>
        <v>44</v>
      </c>
      <c r="S304" s="229">
        <f>$S$219</f>
        <v>34</v>
      </c>
      <c r="T304" s="229">
        <f>$T$219</f>
        <v>25</v>
      </c>
      <c r="U304" s="229">
        <f>$U$219</f>
        <v>15</v>
      </c>
      <c r="V304" s="229">
        <f>$V$219</f>
        <v>6</v>
      </c>
      <c r="W304" s="228"/>
      <c r="X304" s="228"/>
      <c r="Y304" s="228"/>
      <c r="Z304" s="228"/>
      <c r="AA304" s="228"/>
    </row>
    <row r="305" spans="2:27" hidden="1" x14ac:dyDescent="0.25">
      <c r="B305" s="227" t="s">
        <v>17</v>
      </c>
      <c r="C305" s="228"/>
      <c r="D305" s="228"/>
      <c r="E305" s="228"/>
      <c r="F305" s="228"/>
      <c r="G305" s="228"/>
      <c r="H305" s="229">
        <f>$H$220</f>
        <v>67</v>
      </c>
      <c r="I305" s="229">
        <f>$I$220</f>
        <v>77</v>
      </c>
      <c r="J305" s="229">
        <f>$J$220</f>
        <v>88</v>
      </c>
      <c r="K305" s="229">
        <f>$K$220</f>
        <v>100</v>
      </c>
      <c r="L305" s="229">
        <f>$L$220</f>
        <v>114</v>
      </c>
      <c r="M305" s="229">
        <f>$M$220</f>
        <v>131</v>
      </c>
      <c r="N305" s="229">
        <f>$N$220</f>
        <v>152</v>
      </c>
      <c r="O305" s="229">
        <f>$O$220</f>
        <v>180</v>
      </c>
      <c r="P305" s="229">
        <f>$P$220</f>
        <v>208</v>
      </c>
      <c r="Q305" s="229">
        <f>$Q$220</f>
        <v>229</v>
      </c>
      <c r="R305" s="229">
        <f>$R$220</f>
        <v>246</v>
      </c>
      <c r="S305" s="229">
        <f>$S$220</f>
        <v>260</v>
      </c>
      <c r="T305" s="229">
        <f>$T$220</f>
        <v>272</v>
      </c>
      <c r="U305" s="229">
        <f>$U$220</f>
        <v>283</v>
      </c>
      <c r="V305" s="229">
        <f>$V$220</f>
        <v>293</v>
      </c>
      <c r="W305" s="228"/>
      <c r="X305" s="228"/>
      <c r="Y305" s="228"/>
      <c r="Z305" s="228"/>
      <c r="AA305" s="228"/>
    </row>
    <row r="306" spans="2:27" hidden="1" x14ac:dyDescent="0.25">
      <c r="B306" s="227" t="s">
        <v>71</v>
      </c>
      <c r="C306" s="228"/>
      <c r="D306" s="228"/>
      <c r="E306" s="228"/>
      <c r="F306" s="228"/>
      <c r="G306" s="228"/>
      <c r="H306" s="230">
        <f>H305-$G$22</f>
        <v>-68</v>
      </c>
      <c r="I306" s="230">
        <f t="shared" ref="I306:V306" si="92">I305-$G$22</f>
        <v>-58</v>
      </c>
      <c r="J306" s="230">
        <f t="shared" si="92"/>
        <v>-47</v>
      </c>
      <c r="K306" s="230">
        <f>K305-$G$22</f>
        <v>-35</v>
      </c>
      <c r="L306" s="230">
        <f t="shared" si="92"/>
        <v>-21</v>
      </c>
      <c r="M306" s="230">
        <f t="shared" si="92"/>
        <v>-4</v>
      </c>
      <c r="N306" s="230">
        <f t="shared" si="92"/>
        <v>17</v>
      </c>
      <c r="O306" s="230">
        <f>O305-$G$22</f>
        <v>45</v>
      </c>
      <c r="P306" s="230">
        <f t="shared" si="92"/>
        <v>73</v>
      </c>
      <c r="Q306" s="230">
        <f t="shared" si="92"/>
        <v>94</v>
      </c>
      <c r="R306" s="230">
        <f t="shared" si="92"/>
        <v>111</v>
      </c>
      <c r="S306" s="230">
        <f t="shared" si="92"/>
        <v>125</v>
      </c>
      <c r="T306" s="230">
        <f t="shared" si="92"/>
        <v>137</v>
      </c>
      <c r="U306" s="230">
        <f t="shared" si="92"/>
        <v>148</v>
      </c>
      <c r="V306" s="230">
        <f t="shared" si="92"/>
        <v>158</v>
      </c>
      <c r="W306" s="228"/>
      <c r="X306" s="228"/>
      <c r="Y306" s="228"/>
      <c r="Z306" s="228"/>
      <c r="AA306" s="228"/>
    </row>
    <row r="307" spans="2:27" hidden="1" x14ac:dyDescent="0.25">
      <c r="B307" s="227" t="s">
        <v>18</v>
      </c>
      <c r="C307" s="228"/>
      <c r="D307" s="228"/>
      <c r="E307" s="228"/>
      <c r="F307" s="228"/>
      <c r="G307" s="228"/>
      <c r="H307" s="229">
        <f t="shared" ref="H307:V307" si="93">DEGREES(ACOS(SIN(RADIANS(H304))*COS(RADIANS($G$35))+COS(RADIANS(H304))*SIN(RADIANS($G$35))*COS(RADIANS(H305-$G$22))))</f>
        <v>68.126756084833431</v>
      </c>
      <c r="I307" s="229">
        <f t="shared" si="93"/>
        <v>59.212016695874603</v>
      </c>
      <c r="J307" s="229">
        <f t="shared" si="93"/>
        <v>51.822450286610241</v>
      </c>
      <c r="K307" s="229">
        <f t="shared" si="93"/>
        <v>47.226035586744587</v>
      </c>
      <c r="L307" s="229">
        <f t="shared" si="93"/>
        <v>47.812298735980391</v>
      </c>
      <c r="M307" s="229">
        <f t="shared" si="93"/>
        <v>52.108962869205001</v>
      </c>
      <c r="N307" s="229">
        <f t="shared" si="93"/>
        <v>59.551458440657782</v>
      </c>
      <c r="O307" s="229">
        <f t="shared" si="93"/>
        <v>69.295188945364558</v>
      </c>
      <c r="P307" s="229">
        <f t="shared" si="93"/>
        <v>81.08706638516621</v>
      </c>
      <c r="Q307" s="229">
        <f t="shared" si="93"/>
        <v>92.461402976523743</v>
      </c>
      <c r="R307" s="229">
        <f t="shared" si="93"/>
        <v>104.93886980116127</v>
      </c>
      <c r="S307" s="229">
        <f t="shared" si="93"/>
        <v>118.39297917733164</v>
      </c>
      <c r="T307" s="229">
        <f t="shared" si="93"/>
        <v>131.51618246831896</v>
      </c>
      <c r="U307" s="229">
        <f t="shared" si="93"/>
        <v>144.99995142485511</v>
      </c>
      <c r="V307" s="229">
        <f t="shared" si="93"/>
        <v>157.23573221744255</v>
      </c>
      <c r="W307" s="228"/>
      <c r="X307" s="228"/>
      <c r="Y307" s="228"/>
      <c r="Z307" s="228"/>
      <c r="AA307" s="228"/>
    </row>
    <row r="308" spans="2:27" hidden="1" x14ac:dyDescent="0.25">
      <c r="B308" s="227" t="s">
        <v>19</v>
      </c>
      <c r="C308" s="228"/>
      <c r="D308" s="228"/>
      <c r="E308" s="228"/>
      <c r="F308" s="228"/>
      <c r="G308" s="228"/>
      <c r="H308" s="229">
        <f>IF(H304=0,0,1350*EXP(-0.1*5*POWER(0.971667424/SIN(RADIANS(H304)),0.8)))</f>
        <v>68.862358499166476</v>
      </c>
      <c r="I308" s="229">
        <f t="shared" ref="I308:V308" si="94">IF(I304=0,0,1350*EXP(-0.1*5*POWER(0.971667424/SIN(RADIANS(I304)),0.8)))</f>
        <v>319.614258969052</v>
      </c>
      <c r="J308" s="229">
        <f t="shared" si="94"/>
        <v>510.10031844404784</v>
      </c>
      <c r="K308" s="229">
        <f t="shared" si="94"/>
        <v>620.13681398635629</v>
      </c>
      <c r="L308" s="229">
        <f t="shared" si="94"/>
        <v>701.95963780053887</v>
      </c>
      <c r="M308" s="229">
        <f t="shared" si="94"/>
        <v>747.41996526206708</v>
      </c>
      <c r="N308" s="229">
        <f t="shared" si="94"/>
        <v>773.05964028757819</v>
      </c>
      <c r="O308" s="229">
        <f t="shared" si="94"/>
        <v>780.26522234637525</v>
      </c>
      <c r="P308" s="229">
        <f t="shared" si="94"/>
        <v>773.05964028757819</v>
      </c>
      <c r="Q308" s="229">
        <f t="shared" si="94"/>
        <v>747.41996526206708</v>
      </c>
      <c r="R308" s="229">
        <f t="shared" si="94"/>
        <v>701.95963780053887</v>
      </c>
      <c r="S308" s="229">
        <f t="shared" si="94"/>
        <v>620.13681398635629</v>
      </c>
      <c r="T308" s="229">
        <f t="shared" si="94"/>
        <v>510.10031844404784</v>
      </c>
      <c r="U308" s="229">
        <f t="shared" si="94"/>
        <v>319.614258969052</v>
      </c>
      <c r="V308" s="229">
        <f t="shared" si="94"/>
        <v>68.862358499166476</v>
      </c>
      <c r="W308" s="228"/>
      <c r="X308" s="228"/>
      <c r="Y308" s="228"/>
      <c r="Z308" s="228"/>
      <c r="AA308" s="228"/>
    </row>
    <row r="309" spans="2:27" hidden="1" x14ac:dyDescent="0.25">
      <c r="B309" s="227" t="s">
        <v>20</v>
      </c>
      <c r="C309" s="228"/>
      <c r="D309" s="228"/>
      <c r="E309" s="228"/>
      <c r="F309" s="228"/>
      <c r="G309" s="228"/>
      <c r="H309" s="229">
        <f>IF(H308*COS(RADIANS(H307))&lt;0,0,H308*COS(RADIANS(H307)))</f>
        <v>25.654978736879229</v>
      </c>
      <c r="I309" s="229">
        <f t="shared" ref="I309:V309" si="95">IF(I308*COS(RADIANS(I307))&lt;0,0,I308*COS(RADIANS(I307)))</f>
        <v>163.59861856788021</v>
      </c>
      <c r="J309" s="229">
        <f t="shared" si="95"/>
        <v>315.29322335299059</v>
      </c>
      <c r="K309" s="229">
        <f t="shared" si="95"/>
        <v>421.13976130586587</v>
      </c>
      <c r="L309" s="229">
        <f t="shared" si="95"/>
        <v>471.40910773125398</v>
      </c>
      <c r="M309" s="229">
        <f>IF(M308*COS(RADIANS(M307))&lt;0,0,M308*COS(RADIANS(M307)))</f>
        <v>459.03675752371191</v>
      </c>
      <c r="N309" s="230">
        <f t="shared" si="95"/>
        <v>391.75903725756717</v>
      </c>
      <c r="O309" s="229">
        <f t="shared" si="95"/>
        <v>275.86541492257578</v>
      </c>
      <c r="P309" s="229">
        <f t="shared" si="95"/>
        <v>119.77275742834492</v>
      </c>
      <c r="Q309" s="229">
        <f t="shared" si="95"/>
        <v>0</v>
      </c>
      <c r="R309" s="229">
        <f t="shared" si="95"/>
        <v>0</v>
      </c>
      <c r="S309" s="229">
        <f t="shared" si="95"/>
        <v>0</v>
      </c>
      <c r="T309" s="229">
        <f t="shared" si="95"/>
        <v>0</v>
      </c>
      <c r="U309" s="229">
        <f t="shared" si="95"/>
        <v>0</v>
      </c>
      <c r="V309" s="229">
        <f t="shared" si="95"/>
        <v>0</v>
      </c>
      <c r="W309" s="228"/>
      <c r="X309" s="228"/>
      <c r="Y309" s="228"/>
      <c r="Z309" s="228"/>
      <c r="AA309" s="228"/>
    </row>
    <row r="310" spans="2:27" hidden="1" x14ac:dyDescent="0.25">
      <c r="B310" s="227" t="s">
        <v>21</v>
      </c>
      <c r="C310" s="228"/>
      <c r="D310" s="228"/>
      <c r="E310" s="228"/>
      <c r="F310" s="228"/>
      <c r="G310" s="228"/>
      <c r="H310" s="229">
        <f>(1350-0.5*H308)*SIN(RADIANS(H304))/5</f>
        <v>27.502877431176028</v>
      </c>
      <c r="I310" s="229">
        <f>(1350-0.5*I308)*SIN(RADIANS(I304))/5</f>
        <v>61.608916446928617</v>
      </c>
      <c r="J310" s="229">
        <f>(1350-0.5*J308)*SIN(RADIANS(J304))/5</f>
        <v>92.549159680568778</v>
      </c>
      <c r="K310" s="229">
        <f t="shared" ref="K310:V310" si="96">(1350-0.5*K308)*SIN(RADIANS(K304))/5</f>
        <v>116.30447338088877</v>
      </c>
      <c r="L310" s="229">
        <f t="shared" si="96"/>
        <v>138.79554621167821</v>
      </c>
      <c r="M310" s="229">
        <f t="shared" si="96"/>
        <v>153.86540646512782</v>
      </c>
      <c r="N310" s="230">
        <f t="shared" si="96"/>
        <v>163.41381034610978</v>
      </c>
      <c r="O310" s="229">
        <f t="shared" si="96"/>
        <v>166.25390859765099</v>
      </c>
      <c r="P310" s="229">
        <f t="shared" si="96"/>
        <v>163.41381034610978</v>
      </c>
      <c r="Q310" s="229">
        <f t="shared" si="96"/>
        <v>153.86540646512782</v>
      </c>
      <c r="R310" s="229">
        <f t="shared" si="96"/>
        <v>138.79554621167821</v>
      </c>
      <c r="S310" s="229">
        <f t="shared" si="96"/>
        <v>116.30447338088877</v>
      </c>
      <c r="T310" s="229">
        <f t="shared" si="96"/>
        <v>92.549159680568778</v>
      </c>
      <c r="U310" s="229">
        <f t="shared" si="96"/>
        <v>61.608916446928617</v>
      </c>
      <c r="V310" s="229">
        <f t="shared" si="96"/>
        <v>27.502877431176028</v>
      </c>
      <c r="W310" s="228"/>
      <c r="X310" s="228"/>
      <c r="Y310" s="228"/>
      <c r="Z310" s="228"/>
      <c r="AA310" s="228"/>
    </row>
    <row r="311" spans="2:27" hidden="1" x14ac:dyDescent="0.25">
      <c r="B311" s="227" t="s">
        <v>22</v>
      </c>
      <c r="C311" s="228"/>
      <c r="D311" s="228"/>
      <c r="E311" s="228"/>
      <c r="F311" s="228"/>
      <c r="G311" s="228"/>
      <c r="H311" s="229">
        <f>H309+H310</f>
        <v>53.157856168055261</v>
      </c>
      <c r="I311" s="229">
        <f>I309+I310</f>
        <v>225.20753501480883</v>
      </c>
      <c r="J311" s="229">
        <f>J309+J310</f>
        <v>407.84238303355937</v>
      </c>
      <c r="K311" s="229">
        <f t="shared" ref="K311:V311" si="97">K309+K310</f>
        <v>537.44423468675461</v>
      </c>
      <c r="L311" s="229">
        <f t="shared" si="97"/>
        <v>610.20465394293217</v>
      </c>
      <c r="M311" s="229">
        <f t="shared" si="97"/>
        <v>612.90216398883967</v>
      </c>
      <c r="N311" s="230">
        <f t="shared" si="97"/>
        <v>555.17284760367693</v>
      </c>
      <c r="O311" s="229">
        <f t="shared" si="97"/>
        <v>442.11932352022677</v>
      </c>
      <c r="P311" s="229">
        <f t="shared" si="97"/>
        <v>283.18656777445472</v>
      </c>
      <c r="Q311" s="229">
        <f t="shared" si="97"/>
        <v>153.86540646512782</v>
      </c>
      <c r="R311" s="229">
        <f t="shared" si="97"/>
        <v>138.79554621167821</v>
      </c>
      <c r="S311" s="229">
        <f t="shared" si="97"/>
        <v>116.30447338088877</v>
      </c>
      <c r="T311" s="229">
        <f t="shared" si="97"/>
        <v>92.549159680568778</v>
      </c>
      <c r="U311" s="229">
        <f t="shared" si="97"/>
        <v>61.608916446928617</v>
      </c>
      <c r="V311" s="229">
        <f t="shared" si="97"/>
        <v>27.502877431176028</v>
      </c>
      <c r="W311" s="228"/>
      <c r="X311" s="228"/>
      <c r="Y311" s="228"/>
      <c r="Z311" s="228"/>
      <c r="AA311" s="228"/>
    </row>
    <row r="312" spans="2:27" hidden="1" x14ac:dyDescent="0.25">
      <c r="B312" s="227" t="s">
        <v>90</v>
      </c>
      <c r="C312" s="228"/>
      <c r="D312" s="228"/>
      <c r="E312" s="228"/>
      <c r="F312" s="228"/>
      <c r="G312" s="228"/>
      <c r="H312" s="229">
        <f>0.87-1.47*POWER(H307/100,5)</f>
        <v>0.65427231385019802</v>
      </c>
      <c r="I312" s="229">
        <f>0.87-1.47*POWER(I307/100,5)</f>
        <v>0.76300423225151914</v>
      </c>
      <c r="J312" s="229">
        <f>0.87-1.47*POWER(J307/100,5)</f>
        <v>0.81505767257614758</v>
      </c>
      <c r="K312" s="229">
        <f t="shared" ref="K312:V312" si="98">0.87-1.47*POWER(K307/100,5)</f>
        <v>0.83546775727004807</v>
      </c>
      <c r="L312" s="229">
        <f t="shared" si="98"/>
        <v>0.8332704627703843</v>
      </c>
      <c r="M312" s="229">
        <f t="shared" si="98"/>
        <v>0.81352197751897615</v>
      </c>
      <c r="N312" s="230">
        <f t="shared" si="98"/>
        <v>0.7599020215555361</v>
      </c>
      <c r="O312" s="229">
        <f t="shared" si="98"/>
        <v>0.63512718595048445</v>
      </c>
      <c r="P312" s="229">
        <f t="shared" si="98"/>
        <v>0.35468204165840378</v>
      </c>
      <c r="Q312" s="229">
        <f t="shared" si="98"/>
        <v>-0.12338987607485652</v>
      </c>
      <c r="R312" s="229">
        <f t="shared" si="98"/>
        <v>-1.0006788980930472</v>
      </c>
      <c r="S312" s="229">
        <f t="shared" si="98"/>
        <v>-2.5493777390202101</v>
      </c>
      <c r="T312" s="229">
        <f t="shared" si="98"/>
        <v>-4.9138005086765988</v>
      </c>
      <c r="U312" s="229">
        <f t="shared" si="98"/>
        <v>-8.5522932894708035</v>
      </c>
      <c r="V312" s="229">
        <f t="shared" si="98"/>
        <v>-13.257768567266815</v>
      </c>
      <c r="W312" s="228"/>
      <c r="X312" s="228"/>
      <c r="Y312" s="228"/>
      <c r="Z312" s="228"/>
      <c r="AA312" s="228"/>
    </row>
    <row r="313" spans="2:27" hidden="1" x14ac:dyDescent="0.25">
      <c r="B313" s="227" t="s">
        <v>26</v>
      </c>
      <c r="C313" s="228"/>
      <c r="D313" s="228"/>
      <c r="E313" s="228"/>
      <c r="F313" s="228"/>
      <c r="G313" s="228"/>
      <c r="H313" s="229">
        <f>H309*H312+H310*0.85</f>
        <v>40.162788116455232</v>
      </c>
      <c r="I313" s="229">
        <f t="shared" ref="I313:V313" si="99">I309*I312+I310*0.85</f>
        <v>177.19401733768387</v>
      </c>
      <c r="J313" s="229">
        <f t="shared" si="99"/>
        <v>335.64894653360341</v>
      </c>
      <c r="K313" s="229">
        <f t="shared" si="99"/>
        <v>450.70749424921058</v>
      </c>
      <c r="L313" s="229">
        <f t="shared" si="99"/>
        <v>510.7874996333224</v>
      </c>
      <c r="M313" s="229">
        <f t="shared" si="99"/>
        <v>504.22208622994754</v>
      </c>
      <c r="N313" s="229">
        <f t="shared" si="99"/>
        <v>436.60022316886921</v>
      </c>
      <c r="O313" s="229">
        <f t="shared" si="99"/>
        <v>316.52544698884168</v>
      </c>
      <c r="P313" s="229">
        <f t="shared" si="99"/>
        <v>181.38298493393543</v>
      </c>
      <c r="Q313" s="229">
        <f t="shared" si="99"/>
        <v>130.78559549535865</v>
      </c>
      <c r="R313" s="229">
        <f t="shared" si="99"/>
        <v>117.97621427992648</v>
      </c>
      <c r="S313" s="229">
        <f t="shared" si="99"/>
        <v>98.858802373755452</v>
      </c>
      <c r="T313" s="229">
        <f t="shared" si="99"/>
        <v>78.666785728483461</v>
      </c>
      <c r="U313" s="229">
        <f t="shared" si="99"/>
        <v>52.367578979889323</v>
      </c>
      <c r="V313" s="229">
        <f t="shared" si="99"/>
        <v>23.377445816499623</v>
      </c>
      <c r="W313" s="228"/>
      <c r="X313" s="228"/>
      <c r="Y313" s="228"/>
      <c r="Z313" s="228"/>
      <c r="AA313" s="228"/>
    </row>
    <row r="314" spans="2:27" hidden="1" x14ac:dyDescent="0.25">
      <c r="B314" s="227" t="s">
        <v>27</v>
      </c>
      <c r="C314" s="228"/>
      <c r="D314" s="228"/>
      <c r="E314" s="228"/>
      <c r="F314" s="228"/>
      <c r="G314" s="228"/>
      <c r="H314" s="229">
        <f>H310*0.85</f>
        <v>23.377445816499623</v>
      </c>
      <c r="I314" s="229">
        <f>I310*0.85</f>
        <v>52.367578979889323</v>
      </c>
      <c r="J314" s="229">
        <f>J310*0.85</f>
        <v>78.666785728483461</v>
      </c>
      <c r="K314" s="229">
        <f t="shared" ref="K314:V314" si="100">K310*0.85</f>
        <v>98.858802373755452</v>
      </c>
      <c r="L314" s="229">
        <f t="shared" si="100"/>
        <v>117.97621427992648</v>
      </c>
      <c r="M314" s="229">
        <f t="shared" si="100"/>
        <v>130.78559549535865</v>
      </c>
      <c r="N314" s="229">
        <f t="shared" si="100"/>
        <v>138.90173879419331</v>
      </c>
      <c r="O314" s="229">
        <f t="shared" si="100"/>
        <v>141.31582230800333</v>
      </c>
      <c r="P314" s="229">
        <f t="shared" si="100"/>
        <v>138.90173879419331</v>
      </c>
      <c r="Q314" s="229">
        <f t="shared" si="100"/>
        <v>130.78559549535865</v>
      </c>
      <c r="R314" s="229">
        <f t="shared" si="100"/>
        <v>117.97621427992648</v>
      </c>
      <c r="S314" s="229">
        <f t="shared" si="100"/>
        <v>98.858802373755452</v>
      </c>
      <c r="T314" s="229">
        <f t="shared" si="100"/>
        <v>78.666785728483461</v>
      </c>
      <c r="U314" s="229">
        <f t="shared" si="100"/>
        <v>52.367578979889323</v>
      </c>
      <c r="V314" s="229">
        <f t="shared" si="100"/>
        <v>23.377445816499623</v>
      </c>
      <c r="W314" s="228"/>
      <c r="X314" s="228"/>
      <c r="Y314" s="228"/>
      <c r="Z314" s="228"/>
      <c r="AA314" s="228"/>
    </row>
    <row r="315" spans="2:27" hidden="1" x14ac:dyDescent="0.25">
      <c r="B315" s="227" t="s">
        <v>113</v>
      </c>
      <c r="C315" s="228"/>
      <c r="D315" s="228"/>
      <c r="E315" s="228"/>
      <c r="F315" s="228"/>
      <c r="G315" s="228"/>
      <c r="H315" s="231">
        <f t="shared" ref="H315:V315" si="101">$G$30*TAN(RADIANS(ABS(H305-$G$22)))</f>
        <v>0</v>
      </c>
      <c r="I315" s="231">
        <f t="shared" si="101"/>
        <v>0</v>
      </c>
      <c r="J315" s="231">
        <f t="shared" si="101"/>
        <v>0</v>
      </c>
      <c r="K315" s="231">
        <f t="shared" si="101"/>
        <v>0</v>
      </c>
      <c r="L315" s="231">
        <f t="shared" si="101"/>
        <v>0</v>
      </c>
      <c r="M315" s="231">
        <f t="shared" si="101"/>
        <v>0</v>
      </c>
      <c r="N315" s="231">
        <f t="shared" si="101"/>
        <v>0</v>
      </c>
      <c r="O315" s="231">
        <f t="shared" si="101"/>
        <v>0</v>
      </c>
      <c r="P315" s="231">
        <f t="shared" si="101"/>
        <v>0</v>
      </c>
      <c r="Q315" s="231">
        <f t="shared" si="101"/>
        <v>0</v>
      </c>
      <c r="R315" s="231">
        <f t="shared" si="101"/>
        <v>0</v>
      </c>
      <c r="S315" s="231">
        <f t="shared" si="101"/>
        <v>0</v>
      </c>
      <c r="T315" s="231">
        <f t="shared" si="101"/>
        <v>0</v>
      </c>
      <c r="U315" s="231">
        <f t="shared" si="101"/>
        <v>0</v>
      </c>
      <c r="V315" s="231">
        <f t="shared" si="101"/>
        <v>0</v>
      </c>
      <c r="W315" s="228"/>
      <c r="X315" s="228"/>
      <c r="Y315" s="228"/>
      <c r="Z315" s="228"/>
      <c r="AA315" s="228"/>
    </row>
    <row r="316" spans="2:27" hidden="1" x14ac:dyDescent="0.25">
      <c r="B316" s="227" t="s">
        <v>115</v>
      </c>
      <c r="C316" s="228"/>
      <c r="D316" s="228"/>
      <c r="E316" s="228"/>
      <c r="F316" s="228"/>
      <c r="G316" s="228"/>
      <c r="H316" s="231">
        <f t="shared" ref="H316:V316" si="102">$G$31*TAN(RADIANS(H304))/COS(RADIANS(H305-$G$22))</f>
        <v>0</v>
      </c>
      <c r="I316" s="231">
        <f t="shared" si="102"/>
        <v>0</v>
      </c>
      <c r="J316" s="231">
        <f t="shared" si="102"/>
        <v>0</v>
      </c>
      <c r="K316" s="231">
        <f t="shared" si="102"/>
        <v>0</v>
      </c>
      <c r="L316" s="231">
        <f t="shared" si="102"/>
        <v>0</v>
      </c>
      <c r="M316" s="231">
        <f t="shared" si="102"/>
        <v>0</v>
      </c>
      <c r="N316" s="231">
        <f t="shared" si="102"/>
        <v>0</v>
      </c>
      <c r="O316" s="231">
        <f t="shared" si="102"/>
        <v>0</v>
      </c>
      <c r="P316" s="231">
        <f t="shared" si="102"/>
        <v>0</v>
      </c>
      <c r="Q316" s="231">
        <f t="shared" si="102"/>
        <v>0</v>
      </c>
      <c r="R316" s="231">
        <f t="shared" si="102"/>
        <v>0</v>
      </c>
      <c r="S316" s="231">
        <f t="shared" si="102"/>
        <v>0</v>
      </c>
      <c r="T316" s="231">
        <f t="shared" si="102"/>
        <v>0</v>
      </c>
      <c r="U316" s="231">
        <f t="shared" si="102"/>
        <v>0</v>
      </c>
      <c r="V316" s="231">
        <f t="shared" si="102"/>
        <v>0</v>
      </c>
      <c r="W316" s="228"/>
      <c r="X316" s="228"/>
      <c r="Y316" s="228"/>
      <c r="Z316" s="228"/>
      <c r="AA316" s="228"/>
    </row>
    <row r="317" spans="2:27" hidden="1" x14ac:dyDescent="0.25">
      <c r="B317" s="227" t="s">
        <v>121</v>
      </c>
      <c r="C317" s="228"/>
      <c r="D317" s="228"/>
      <c r="E317" s="228"/>
      <c r="F317" s="228"/>
      <c r="G317" s="228"/>
      <c r="H317" s="231">
        <f t="shared" ref="H317:V317" si="103">IF(H309=0,0,IF(H315&gt;$G$32+$G$33,IF($G$38-H315+$G$32+$G$33&lt;0,0,$G$38-H315+$G$32+$G$33),$G$38))</f>
        <v>0</v>
      </c>
      <c r="I317" s="231">
        <f t="shared" si="103"/>
        <v>0</v>
      </c>
      <c r="J317" s="231">
        <f t="shared" si="103"/>
        <v>0</v>
      </c>
      <c r="K317" s="231">
        <f t="shared" si="103"/>
        <v>0</v>
      </c>
      <c r="L317" s="231">
        <f t="shared" si="103"/>
        <v>0</v>
      </c>
      <c r="M317" s="231">
        <f t="shared" si="103"/>
        <v>0</v>
      </c>
      <c r="N317" s="231">
        <f t="shared" si="103"/>
        <v>0</v>
      </c>
      <c r="O317" s="231">
        <f t="shared" si="103"/>
        <v>0</v>
      </c>
      <c r="P317" s="231">
        <f t="shared" si="103"/>
        <v>0</v>
      </c>
      <c r="Q317" s="231">
        <f t="shared" si="103"/>
        <v>0</v>
      </c>
      <c r="R317" s="231">
        <f t="shared" si="103"/>
        <v>0</v>
      </c>
      <c r="S317" s="231">
        <f t="shared" si="103"/>
        <v>0</v>
      </c>
      <c r="T317" s="231">
        <f t="shared" si="103"/>
        <v>0</v>
      </c>
      <c r="U317" s="231">
        <f t="shared" si="103"/>
        <v>0</v>
      </c>
      <c r="V317" s="231">
        <f t="shared" si="103"/>
        <v>0</v>
      </c>
      <c r="W317" s="228"/>
      <c r="X317" s="228"/>
      <c r="Y317" s="228"/>
      <c r="Z317" s="228"/>
      <c r="AA317" s="228"/>
    </row>
    <row r="318" spans="2:27" hidden="1" x14ac:dyDescent="0.25">
      <c r="B318" s="227" t="s">
        <v>120</v>
      </c>
      <c r="C318" s="228"/>
      <c r="D318" s="228"/>
      <c r="E318" s="228"/>
      <c r="F318" s="228"/>
      <c r="G318" s="228"/>
      <c r="H318" s="231">
        <f t="shared" ref="H318:V318" si="104">IF(H309=0,0,IF(H316&gt;$G$32+$G$34,IF($G$39-H316+$G$32+$G$34&lt;0,0,$G$39-H316+$G$32+$G$34),$G$39))</f>
        <v>0</v>
      </c>
      <c r="I318" s="231">
        <f t="shared" si="104"/>
        <v>0</v>
      </c>
      <c r="J318" s="231">
        <f t="shared" si="104"/>
        <v>0</v>
      </c>
      <c r="K318" s="231">
        <f t="shared" si="104"/>
        <v>0</v>
      </c>
      <c r="L318" s="231">
        <f t="shared" si="104"/>
        <v>0</v>
      </c>
      <c r="M318" s="231">
        <f t="shared" si="104"/>
        <v>0</v>
      </c>
      <c r="N318" s="231">
        <f t="shared" si="104"/>
        <v>0</v>
      </c>
      <c r="O318" s="231">
        <f t="shared" si="104"/>
        <v>0</v>
      </c>
      <c r="P318" s="231">
        <f t="shared" si="104"/>
        <v>0</v>
      </c>
      <c r="Q318" s="231">
        <f t="shared" si="104"/>
        <v>0</v>
      </c>
      <c r="R318" s="231">
        <f t="shared" si="104"/>
        <v>0</v>
      </c>
      <c r="S318" s="231">
        <f t="shared" si="104"/>
        <v>0</v>
      </c>
      <c r="T318" s="231">
        <f t="shared" si="104"/>
        <v>0</v>
      </c>
      <c r="U318" s="231">
        <f t="shared" si="104"/>
        <v>0</v>
      </c>
      <c r="V318" s="231">
        <f t="shared" si="104"/>
        <v>0</v>
      </c>
      <c r="W318" s="228"/>
      <c r="X318" s="228"/>
      <c r="Y318" s="228"/>
      <c r="Z318" s="228"/>
      <c r="AA318" s="228"/>
    </row>
    <row r="319" spans="2:27" ht="15.75" hidden="1" thickBot="1" x14ac:dyDescent="0.3">
      <c r="B319" s="232" t="s">
        <v>23</v>
      </c>
      <c r="C319" s="233"/>
      <c r="D319" s="233"/>
      <c r="E319" s="233"/>
      <c r="F319" s="233"/>
      <c r="G319" s="233"/>
      <c r="H319" s="234">
        <f t="shared" ref="H319:V319" si="105">IF(H317*H318&lt;0,0,H317*H318)</f>
        <v>0</v>
      </c>
      <c r="I319" s="234">
        <f t="shared" si="105"/>
        <v>0</v>
      </c>
      <c r="J319" s="234">
        <f t="shared" si="105"/>
        <v>0</v>
      </c>
      <c r="K319" s="234">
        <f t="shared" si="105"/>
        <v>0</v>
      </c>
      <c r="L319" s="234">
        <f t="shared" si="105"/>
        <v>0</v>
      </c>
      <c r="M319" s="234">
        <f t="shared" si="105"/>
        <v>0</v>
      </c>
      <c r="N319" s="234">
        <f t="shared" si="105"/>
        <v>0</v>
      </c>
      <c r="O319" s="234">
        <f t="shared" si="105"/>
        <v>0</v>
      </c>
      <c r="P319" s="234">
        <f t="shared" si="105"/>
        <v>0</v>
      </c>
      <c r="Q319" s="234">
        <f t="shared" si="105"/>
        <v>0</v>
      </c>
      <c r="R319" s="234">
        <f t="shared" si="105"/>
        <v>0</v>
      </c>
      <c r="S319" s="234">
        <f t="shared" si="105"/>
        <v>0</v>
      </c>
      <c r="T319" s="234">
        <f t="shared" si="105"/>
        <v>0</v>
      </c>
      <c r="U319" s="234">
        <f t="shared" si="105"/>
        <v>0</v>
      </c>
      <c r="V319" s="234">
        <f t="shared" si="105"/>
        <v>0</v>
      </c>
      <c r="W319" s="233"/>
      <c r="X319" s="233"/>
      <c r="Y319" s="233"/>
      <c r="Z319" s="233"/>
      <c r="AA319" s="233"/>
    </row>
    <row r="320" spans="2:27" ht="16.5" hidden="1" thickTop="1" thickBot="1" x14ac:dyDescent="0.3">
      <c r="B320" s="235" t="s">
        <v>136</v>
      </c>
      <c r="C320" s="236">
        <f t="shared" ref="C320:AA320" si="106">(C319*C313*$C$15+($G$38*$G$39-C319)*C314)*$G$40*$G$41*$G$36</f>
        <v>0</v>
      </c>
      <c r="D320" s="236">
        <f t="shared" si="106"/>
        <v>0</v>
      </c>
      <c r="E320" s="236">
        <f t="shared" si="106"/>
        <v>0</v>
      </c>
      <c r="F320" s="236">
        <f t="shared" si="106"/>
        <v>0</v>
      </c>
      <c r="G320" s="236">
        <f t="shared" si="106"/>
        <v>0</v>
      </c>
      <c r="H320" s="236">
        <f t="shared" si="106"/>
        <v>0</v>
      </c>
      <c r="I320" s="236">
        <f t="shared" si="106"/>
        <v>0</v>
      </c>
      <c r="J320" s="236">
        <f t="shared" si="106"/>
        <v>0</v>
      </c>
      <c r="K320" s="236">
        <f t="shared" si="106"/>
        <v>0</v>
      </c>
      <c r="L320" s="236">
        <f t="shared" si="106"/>
        <v>0</v>
      </c>
      <c r="M320" s="236">
        <f t="shared" si="106"/>
        <v>0</v>
      </c>
      <c r="N320" s="236">
        <f t="shared" si="106"/>
        <v>0</v>
      </c>
      <c r="O320" s="236">
        <f t="shared" si="106"/>
        <v>0</v>
      </c>
      <c r="P320" s="236">
        <f t="shared" si="106"/>
        <v>0</v>
      </c>
      <c r="Q320" s="236">
        <f t="shared" si="106"/>
        <v>0</v>
      </c>
      <c r="R320" s="236">
        <f t="shared" si="106"/>
        <v>0</v>
      </c>
      <c r="S320" s="236">
        <f t="shared" si="106"/>
        <v>0</v>
      </c>
      <c r="T320" s="236">
        <f t="shared" si="106"/>
        <v>0</v>
      </c>
      <c r="U320" s="236">
        <f t="shared" si="106"/>
        <v>0</v>
      </c>
      <c r="V320" s="236">
        <f t="shared" si="106"/>
        <v>0</v>
      </c>
      <c r="W320" s="236">
        <f t="shared" si="106"/>
        <v>0</v>
      </c>
      <c r="X320" s="236">
        <f t="shared" si="106"/>
        <v>0</v>
      </c>
      <c r="Y320" s="236">
        <f t="shared" si="106"/>
        <v>0</v>
      </c>
      <c r="Z320" s="236">
        <f t="shared" si="106"/>
        <v>0</v>
      </c>
      <c r="AA320" s="236">
        <f t="shared" si="106"/>
        <v>0</v>
      </c>
    </row>
    <row r="321" spans="2:27" ht="16.5" hidden="1" thickTop="1" thickBot="1" x14ac:dyDescent="0.3">
      <c r="B321" s="237" t="s">
        <v>137</v>
      </c>
      <c r="C321" s="238">
        <f>$C$236</f>
        <v>18.05025253169417</v>
      </c>
      <c r="D321" s="238">
        <f>$D$236</f>
        <v>16.937822173508927</v>
      </c>
      <c r="E321" s="238">
        <f>$E$236</f>
        <v>16.238519215976524</v>
      </c>
      <c r="F321" s="238">
        <f>$F$236</f>
        <v>16</v>
      </c>
      <c r="G321" s="238">
        <f>$G$236</f>
        <v>16.238519215976524</v>
      </c>
      <c r="H321" s="238">
        <f>$H$236</f>
        <v>16.93782217350893</v>
      </c>
      <c r="I321" s="238">
        <f>$I$236</f>
        <v>18.05025253169417</v>
      </c>
      <c r="J321" s="238">
        <f>$J$236</f>
        <v>19.5</v>
      </c>
      <c r="K321" s="238">
        <f>$K$236</f>
        <v>21.188266684282354</v>
      </c>
      <c r="L321" s="238">
        <f>$L$236</f>
        <v>23</v>
      </c>
      <c r="M321" s="238">
        <f>$M$236</f>
        <v>24.811733315717646</v>
      </c>
      <c r="N321" s="238">
        <f>$N$236</f>
        <v>26.5</v>
      </c>
      <c r="O321" s="238">
        <f>$O$236</f>
        <v>27.949747468305834</v>
      </c>
      <c r="P321" s="238">
        <f>$P$236</f>
        <v>29.06217782649107</v>
      </c>
      <c r="Q321" s="238">
        <f>$Q$236</f>
        <v>29.76148078402348</v>
      </c>
      <c r="R321" s="238">
        <f>$R$236</f>
        <v>30</v>
      </c>
      <c r="S321" s="238">
        <f>$S$236</f>
        <v>29.76148078402348</v>
      </c>
      <c r="T321" s="238">
        <f>$T$236</f>
        <v>29.06217782649107</v>
      </c>
      <c r="U321" s="238">
        <f>$U$236</f>
        <v>27.949747468305834</v>
      </c>
      <c r="V321" s="238">
        <f>$V$236</f>
        <v>26.5</v>
      </c>
      <c r="W321" s="238">
        <f>$W$236</f>
        <v>24.811733315717646</v>
      </c>
      <c r="X321" s="238">
        <f>$X$236</f>
        <v>23</v>
      </c>
      <c r="Y321" s="238">
        <f>$Y$236</f>
        <v>21.188266684282354</v>
      </c>
      <c r="Z321" s="238">
        <f>$Z$236</f>
        <v>19.5</v>
      </c>
      <c r="AA321" s="238">
        <f>$AA$236</f>
        <v>18.05025253169417</v>
      </c>
    </row>
    <row r="322" spans="2:27" ht="16.5" hidden="1" thickTop="1" thickBot="1" x14ac:dyDescent="0.3">
      <c r="B322" s="239" t="s">
        <v>163</v>
      </c>
      <c r="C322" s="240">
        <f t="shared" ref="C322:AA322" si="107">$G$28*$G$29*$G$36*$G$37*(C321-$C$16)</f>
        <v>0</v>
      </c>
      <c r="D322" s="240">
        <f t="shared" si="107"/>
        <v>0</v>
      </c>
      <c r="E322" s="240">
        <f t="shared" si="107"/>
        <v>0</v>
      </c>
      <c r="F322" s="240">
        <f t="shared" si="107"/>
        <v>0</v>
      </c>
      <c r="G322" s="240">
        <f t="shared" si="107"/>
        <v>0</v>
      </c>
      <c r="H322" s="240">
        <f t="shared" si="107"/>
        <v>0</v>
      </c>
      <c r="I322" s="240">
        <f t="shared" si="107"/>
        <v>0</v>
      </c>
      <c r="J322" s="240">
        <f t="shared" si="107"/>
        <v>0</v>
      </c>
      <c r="K322" s="240">
        <f t="shared" si="107"/>
        <v>0</v>
      </c>
      <c r="L322" s="240">
        <f t="shared" si="107"/>
        <v>0</v>
      </c>
      <c r="M322" s="240">
        <f t="shared" si="107"/>
        <v>0</v>
      </c>
      <c r="N322" s="240">
        <f t="shared" si="107"/>
        <v>0</v>
      </c>
      <c r="O322" s="240">
        <f t="shared" si="107"/>
        <v>0</v>
      </c>
      <c r="P322" s="240">
        <f t="shared" si="107"/>
        <v>0</v>
      </c>
      <c r="Q322" s="240">
        <f t="shared" si="107"/>
        <v>0</v>
      </c>
      <c r="R322" s="240">
        <f t="shared" si="107"/>
        <v>0</v>
      </c>
      <c r="S322" s="240">
        <f t="shared" si="107"/>
        <v>0</v>
      </c>
      <c r="T322" s="240">
        <f t="shared" si="107"/>
        <v>0</v>
      </c>
      <c r="U322" s="240">
        <f t="shared" si="107"/>
        <v>0</v>
      </c>
      <c r="V322" s="240">
        <f t="shared" si="107"/>
        <v>0</v>
      </c>
      <c r="W322" s="240">
        <f t="shared" si="107"/>
        <v>0</v>
      </c>
      <c r="X322" s="240">
        <f t="shared" si="107"/>
        <v>0</v>
      </c>
      <c r="Y322" s="240">
        <f t="shared" si="107"/>
        <v>0</v>
      </c>
      <c r="Z322" s="240">
        <f t="shared" si="107"/>
        <v>0</v>
      </c>
      <c r="AA322" s="240">
        <f t="shared" si="107"/>
        <v>0</v>
      </c>
    </row>
    <row r="323" spans="2:27" ht="16.5" hidden="1" thickTop="1" thickBot="1" x14ac:dyDescent="0.3">
      <c r="B323" s="107" t="s">
        <v>155</v>
      </c>
      <c r="C323" s="112">
        <f t="shared" ref="C323:H323" si="108">C320+C322</f>
        <v>0</v>
      </c>
      <c r="D323" s="112">
        <f t="shared" si="108"/>
        <v>0</v>
      </c>
      <c r="E323" s="112">
        <f t="shared" si="108"/>
        <v>0</v>
      </c>
      <c r="F323" s="112">
        <f t="shared" si="108"/>
        <v>0</v>
      </c>
      <c r="G323" s="112">
        <f t="shared" si="108"/>
        <v>0</v>
      </c>
      <c r="H323" s="112">
        <f t="shared" si="108"/>
        <v>0</v>
      </c>
      <c r="I323" s="112">
        <f t="shared" ref="I323:AA323" si="109">I320+I322</f>
        <v>0</v>
      </c>
      <c r="J323" s="112">
        <f t="shared" si="109"/>
        <v>0</v>
      </c>
      <c r="K323" s="112">
        <f t="shared" si="109"/>
        <v>0</v>
      </c>
      <c r="L323" s="112">
        <f t="shared" si="109"/>
        <v>0</v>
      </c>
      <c r="M323" s="112">
        <f t="shared" si="109"/>
        <v>0</v>
      </c>
      <c r="N323" s="112">
        <f t="shared" si="109"/>
        <v>0</v>
      </c>
      <c r="O323" s="112">
        <f t="shared" si="109"/>
        <v>0</v>
      </c>
      <c r="P323" s="112">
        <f t="shared" si="109"/>
        <v>0</v>
      </c>
      <c r="Q323" s="112">
        <f t="shared" si="109"/>
        <v>0</v>
      </c>
      <c r="R323" s="112">
        <f t="shared" si="109"/>
        <v>0</v>
      </c>
      <c r="S323" s="112">
        <f t="shared" si="109"/>
        <v>0</v>
      </c>
      <c r="T323" s="112">
        <f t="shared" si="109"/>
        <v>0</v>
      </c>
      <c r="U323" s="112">
        <f t="shared" si="109"/>
        <v>0</v>
      </c>
      <c r="V323" s="112">
        <f t="shared" si="109"/>
        <v>0</v>
      </c>
      <c r="W323" s="112">
        <f t="shared" si="109"/>
        <v>0</v>
      </c>
      <c r="X323" s="112">
        <f t="shared" si="109"/>
        <v>0</v>
      </c>
      <c r="Y323" s="112">
        <f t="shared" si="109"/>
        <v>0</v>
      </c>
      <c r="Z323" s="112">
        <f t="shared" si="109"/>
        <v>0</v>
      </c>
      <c r="AA323" s="112">
        <f t="shared" si="109"/>
        <v>0</v>
      </c>
    </row>
    <row r="324" spans="2:27" ht="16.5" hidden="1" thickTop="1" thickBot="1" x14ac:dyDescent="0.3"/>
    <row r="325" spans="2:27" ht="16.5" hidden="1" thickTop="1" thickBot="1" x14ac:dyDescent="0.3">
      <c r="B325" s="241" t="s">
        <v>107</v>
      </c>
      <c r="C325" s="46" t="s">
        <v>77</v>
      </c>
      <c r="D325" s="242" t="s">
        <v>299</v>
      </c>
      <c r="E325" s="1"/>
      <c r="F325" s="1"/>
      <c r="G325" s="1"/>
      <c r="H325" s="1"/>
      <c r="I325" s="1"/>
      <c r="J325" s="1"/>
      <c r="K325" s="1"/>
      <c r="L325" s="1"/>
      <c r="M325" s="1"/>
      <c r="N325" s="1"/>
      <c r="O325" s="1"/>
      <c r="P325" s="1"/>
      <c r="Q325" s="1"/>
    </row>
    <row r="326" spans="2:27" ht="15.75" hidden="1" thickTop="1" x14ac:dyDescent="0.25">
      <c r="B326" s="223" t="s">
        <v>24</v>
      </c>
      <c r="C326" s="224">
        <v>0</v>
      </c>
      <c r="D326" s="225">
        <v>1</v>
      </c>
      <c r="E326" s="225">
        <v>2</v>
      </c>
      <c r="F326" s="225">
        <v>3</v>
      </c>
      <c r="G326" s="225">
        <v>4</v>
      </c>
      <c r="H326" s="225">
        <v>5</v>
      </c>
      <c r="I326" s="225">
        <v>6</v>
      </c>
      <c r="J326" s="225">
        <v>7</v>
      </c>
      <c r="K326" s="225">
        <v>8</v>
      </c>
      <c r="L326" s="225">
        <v>9</v>
      </c>
      <c r="M326" s="225">
        <v>10</v>
      </c>
      <c r="N326" s="226">
        <v>11</v>
      </c>
      <c r="O326" s="225">
        <v>12</v>
      </c>
      <c r="P326" s="225">
        <v>13</v>
      </c>
      <c r="Q326" s="225">
        <v>14</v>
      </c>
      <c r="R326" s="225">
        <v>15</v>
      </c>
      <c r="S326" s="225">
        <v>16</v>
      </c>
      <c r="T326" s="225">
        <v>17</v>
      </c>
      <c r="U326" s="225">
        <v>18</v>
      </c>
      <c r="V326" s="225">
        <v>19</v>
      </c>
      <c r="W326" s="225">
        <v>20</v>
      </c>
      <c r="X326" s="225">
        <v>21</v>
      </c>
      <c r="Y326" s="225">
        <v>22</v>
      </c>
      <c r="Z326" s="225">
        <v>23</v>
      </c>
      <c r="AA326" s="225">
        <v>24</v>
      </c>
    </row>
    <row r="327" spans="2:27" hidden="1" x14ac:dyDescent="0.25">
      <c r="B327" s="227" t="s">
        <v>25</v>
      </c>
      <c r="C327" s="225">
        <f t="shared" ref="C327:H327" si="110">C326*360/24</f>
        <v>0</v>
      </c>
      <c r="D327" s="225">
        <f t="shared" si="110"/>
        <v>15</v>
      </c>
      <c r="E327" s="225">
        <f t="shared" si="110"/>
        <v>30</v>
      </c>
      <c r="F327" s="225">
        <f t="shared" si="110"/>
        <v>45</v>
      </c>
      <c r="G327" s="225">
        <f t="shared" si="110"/>
        <v>60</v>
      </c>
      <c r="H327" s="225">
        <f t="shared" si="110"/>
        <v>75</v>
      </c>
      <c r="I327" s="225">
        <f t="shared" ref="I327:O327" si="111">I326*360/24</f>
        <v>90</v>
      </c>
      <c r="J327" s="225">
        <f t="shared" si="111"/>
        <v>105</v>
      </c>
      <c r="K327" s="225">
        <f t="shared" si="111"/>
        <v>120</v>
      </c>
      <c r="L327" s="225">
        <f t="shared" si="111"/>
        <v>135</v>
      </c>
      <c r="M327" s="225">
        <f t="shared" si="111"/>
        <v>150</v>
      </c>
      <c r="N327" s="226">
        <f t="shared" si="111"/>
        <v>165</v>
      </c>
      <c r="O327" s="225">
        <f t="shared" si="111"/>
        <v>180</v>
      </c>
      <c r="P327" s="225">
        <f>P326*360/24</f>
        <v>195</v>
      </c>
      <c r="Q327" s="225">
        <f>Q326*360/24</f>
        <v>210</v>
      </c>
      <c r="R327" s="225">
        <f>R326*360/24</f>
        <v>225</v>
      </c>
      <c r="S327" s="225">
        <f t="shared" ref="S327:AA327" si="112">S326*360/24</f>
        <v>240</v>
      </c>
      <c r="T327" s="225">
        <f t="shared" si="112"/>
        <v>255</v>
      </c>
      <c r="U327" s="225">
        <f t="shared" si="112"/>
        <v>270</v>
      </c>
      <c r="V327" s="225">
        <f t="shared" si="112"/>
        <v>285</v>
      </c>
      <c r="W327" s="225">
        <f t="shared" si="112"/>
        <v>300</v>
      </c>
      <c r="X327" s="225">
        <f t="shared" si="112"/>
        <v>315</v>
      </c>
      <c r="Y327" s="225">
        <f t="shared" si="112"/>
        <v>330</v>
      </c>
      <c r="Z327" s="225">
        <f t="shared" si="112"/>
        <v>345</v>
      </c>
      <c r="AA327" s="225">
        <f t="shared" si="112"/>
        <v>360</v>
      </c>
    </row>
    <row r="328" spans="2:27" hidden="1" x14ac:dyDescent="0.25">
      <c r="B328" s="227" t="s">
        <v>70</v>
      </c>
      <c r="C328" s="228"/>
      <c r="D328" s="228"/>
      <c r="E328" s="228"/>
      <c r="F328" s="228"/>
      <c r="G328" s="228"/>
      <c r="H328" s="229">
        <f>$H$219</f>
        <v>6</v>
      </c>
      <c r="I328" s="229">
        <f>$I$219</f>
        <v>15</v>
      </c>
      <c r="J328" s="229">
        <f>$J$219</f>
        <v>25</v>
      </c>
      <c r="K328" s="229">
        <f>$K$219</f>
        <v>34</v>
      </c>
      <c r="L328" s="229">
        <f>$L$219</f>
        <v>44</v>
      </c>
      <c r="M328" s="229">
        <f>$M$219</f>
        <v>52</v>
      </c>
      <c r="N328" s="229">
        <f>$N$219</f>
        <v>58</v>
      </c>
      <c r="O328" s="229">
        <f>$O$219</f>
        <v>60</v>
      </c>
      <c r="P328" s="229">
        <f>$P$219</f>
        <v>58</v>
      </c>
      <c r="Q328" s="229">
        <f>$Q$219</f>
        <v>52</v>
      </c>
      <c r="R328" s="229">
        <f>$R$219</f>
        <v>44</v>
      </c>
      <c r="S328" s="229">
        <f>$S$219</f>
        <v>34</v>
      </c>
      <c r="T328" s="229">
        <f>$T$219</f>
        <v>25</v>
      </c>
      <c r="U328" s="229">
        <f>$U$219</f>
        <v>15</v>
      </c>
      <c r="V328" s="229">
        <f>$V$219</f>
        <v>6</v>
      </c>
      <c r="W328" s="228"/>
      <c r="X328" s="228"/>
      <c r="Y328" s="228"/>
      <c r="Z328" s="228"/>
      <c r="AA328" s="228"/>
    </row>
    <row r="329" spans="2:27" hidden="1" x14ac:dyDescent="0.25">
      <c r="B329" s="227" t="s">
        <v>17</v>
      </c>
      <c r="C329" s="228"/>
      <c r="D329" s="228"/>
      <c r="E329" s="228"/>
      <c r="F329" s="228"/>
      <c r="G329" s="228"/>
      <c r="H329" s="229">
        <f>$H$220</f>
        <v>67</v>
      </c>
      <c r="I329" s="229">
        <f>$I$220</f>
        <v>77</v>
      </c>
      <c r="J329" s="229">
        <f>$J$220</f>
        <v>88</v>
      </c>
      <c r="K329" s="229">
        <f>$K$220</f>
        <v>100</v>
      </c>
      <c r="L329" s="229">
        <f>$L$220</f>
        <v>114</v>
      </c>
      <c r="M329" s="229">
        <f>$M$220</f>
        <v>131</v>
      </c>
      <c r="N329" s="229">
        <f>$N$220</f>
        <v>152</v>
      </c>
      <c r="O329" s="229">
        <f>$O$220</f>
        <v>180</v>
      </c>
      <c r="P329" s="229">
        <f>$P$220</f>
        <v>208</v>
      </c>
      <c r="Q329" s="229">
        <f>$Q$220</f>
        <v>229</v>
      </c>
      <c r="R329" s="229">
        <f>$R$220</f>
        <v>246</v>
      </c>
      <c r="S329" s="229">
        <f>$S$220</f>
        <v>260</v>
      </c>
      <c r="T329" s="229">
        <f>$T$220</f>
        <v>272</v>
      </c>
      <c r="U329" s="229">
        <f>$U$220</f>
        <v>283</v>
      </c>
      <c r="V329" s="229">
        <f>$V$220</f>
        <v>293</v>
      </c>
      <c r="W329" s="228"/>
      <c r="X329" s="228"/>
      <c r="Y329" s="228"/>
      <c r="Z329" s="228"/>
      <c r="AA329" s="228"/>
    </row>
    <row r="330" spans="2:27" hidden="1" x14ac:dyDescent="0.25">
      <c r="B330" s="227" t="s">
        <v>71</v>
      </c>
      <c r="C330" s="228"/>
      <c r="D330" s="228"/>
      <c r="E330" s="228"/>
      <c r="F330" s="228"/>
      <c r="G330" s="228"/>
      <c r="H330" s="230">
        <f t="shared" ref="H330:V330" si="113">H329-$G$22</f>
        <v>-68</v>
      </c>
      <c r="I330" s="230">
        <f t="shared" si="113"/>
        <v>-58</v>
      </c>
      <c r="J330" s="230">
        <f t="shared" si="113"/>
        <v>-47</v>
      </c>
      <c r="K330" s="230">
        <f t="shared" si="113"/>
        <v>-35</v>
      </c>
      <c r="L330" s="230">
        <f t="shared" si="113"/>
        <v>-21</v>
      </c>
      <c r="M330" s="230">
        <f t="shared" si="113"/>
        <v>-4</v>
      </c>
      <c r="N330" s="230">
        <f t="shared" si="113"/>
        <v>17</v>
      </c>
      <c r="O330" s="230">
        <f t="shared" si="113"/>
        <v>45</v>
      </c>
      <c r="P330" s="230">
        <f t="shared" si="113"/>
        <v>73</v>
      </c>
      <c r="Q330" s="230">
        <f t="shared" si="113"/>
        <v>94</v>
      </c>
      <c r="R330" s="230">
        <f t="shared" si="113"/>
        <v>111</v>
      </c>
      <c r="S330" s="230">
        <f t="shared" si="113"/>
        <v>125</v>
      </c>
      <c r="T330" s="230">
        <f t="shared" si="113"/>
        <v>137</v>
      </c>
      <c r="U330" s="230">
        <f t="shared" si="113"/>
        <v>148</v>
      </c>
      <c r="V330" s="230">
        <f t="shared" si="113"/>
        <v>158</v>
      </c>
      <c r="W330" s="228"/>
      <c r="X330" s="228"/>
      <c r="Y330" s="228"/>
      <c r="Z330" s="228"/>
      <c r="AA330" s="228"/>
    </row>
    <row r="331" spans="2:27" hidden="1" x14ac:dyDescent="0.25">
      <c r="B331" s="227" t="s">
        <v>18</v>
      </c>
      <c r="C331" s="228"/>
      <c r="D331" s="228"/>
      <c r="E331" s="228"/>
      <c r="F331" s="228"/>
      <c r="G331" s="228"/>
      <c r="H331" s="229">
        <f t="shared" ref="H331:V331" si="114">DEGREES(ACOS(SIN(RADIANS(H328))*COS(RADIANS($H$35))+COS(RADIANS(H328))*SIN(RADIANS($H$35))*COS(RADIANS(H329-$G$22))))</f>
        <v>68.126756084833431</v>
      </c>
      <c r="I331" s="229">
        <f t="shared" si="114"/>
        <v>59.212016695874603</v>
      </c>
      <c r="J331" s="229">
        <f t="shared" si="114"/>
        <v>51.822450286610241</v>
      </c>
      <c r="K331" s="229">
        <f t="shared" si="114"/>
        <v>47.226035586744587</v>
      </c>
      <c r="L331" s="229">
        <f t="shared" si="114"/>
        <v>47.812298735980391</v>
      </c>
      <c r="M331" s="229">
        <f t="shared" si="114"/>
        <v>52.108962869205001</v>
      </c>
      <c r="N331" s="229">
        <f t="shared" si="114"/>
        <v>59.551458440657782</v>
      </c>
      <c r="O331" s="229">
        <f t="shared" si="114"/>
        <v>69.295188945364558</v>
      </c>
      <c r="P331" s="229">
        <f t="shared" si="114"/>
        <v>81.08706638516621</v>
      </c>
      <c r="Q331" s="229">
        <f t="shared" si="114"/>
        <v>92.461402976523743</v>
      </c>
      <c r="R331" s="229">
        <f t="shared" si="114"/>
        <v>104.93886980116127</v>
      </c>
      <c r="S331" s="229">
        <f t="shared" si="114"/>
        <v>118.39297917733164</v>
      </c>
      <c r="T331" s="229">
        <f t="shared" si="114"/>
        <v>131.51618246831896</v>
      </c>
      <c r="U331" s="229">
        <f t="shared" si="114"/>
        <v>144.99995142485511</v>
      </c>
      <c r="V331" s="229">
        <f t="shared" si="114"/>
        <v>157.23573221744255</v>
      </c>
      <c r="W331" s="228"/>
      <c r="X331" s="228"/>
      <c r="Y331" s="228"/>
      <c r="Z331" s="228"/>
      <c r="AA331" s="228"/>
    </row>
    <row r="332" spans="2:27" hidden="1" x14ac:dyDescent="0.25">
      <c r="B332" s="227" t="s">
        <v>19</v>
      </c>
      <c r="C332" s="228"/>
      <c r="D332" s="228"/>
      <c r="E332" s="228"/>
      <c r="F332" s="228"/>
      <c r="G332" s="228"/>
      <c r="H332" s="229">
        <f>IF(H328=0,0,1350*EXP(-0.1*5*POWER(0.971667424/SIN(RADIANS(H328)),0.8)))</f>
        <v>68.862358499166476</v>
      </c>
      <c r="I332" s="229">
        <f t="shared" ref="I332:V332" si="115">IF(I328=0,0,1350*EXP(-0.1*5*POWER(0.971667424/SIN(RADIANS(I328)),0.8)))</f>
        <v>319.614258969052</v>
      </c>
      <c r="J332" s="229">
        <f t="shared" si="115"/>
        <v>510.10031844404784</v>
      </c>
      <c r="K332" s="229">
        <f t="shared" si="115"/>
        <v>620.13681398635629</v>
      </c>
      <c r="L332" s="229">
        <f t="shared" si="115"/>
        <v>701.95963780053887</v>
      </c>
      <c r="M332" s="229">
        <f t="shared" si="115"/>
        <v>747.41996526206708</v>
      </c>
      <c r="N332" s="229">
        <f t="shared" si="115"/>
        <v>773.05964028757819</v>
      </c>
      <c r="O332" s="229">
        <f t="shared" si="115"/>
        <v>780.26522234637525</v>
      </c>
      <c r="P332" s="229">
        <f t="shared" si="115"/>
        <v>773.05964028757819</v>
      </c>
      <c r="Q332" s="229">
        <f t="shared" si="115"/>
        <v>747.41996526206708</v>
      </c>
      <c r="R332" s="229">
        <f t="shared" si="115"/>
        <v>701.95963780053887</v>
      </c>
      <c r="S332" s="229">
        <f t="shared" si="115"/>
        <v>620.13681398635629</v>
      </c>
      <c r="T332" s="229">
        <f t="shared" si="115"/>
        <v>510.10031844404784</v>
      </c>
      <c r="U332" s="229">
        <f t="shared" si="115"/>
        <v>319.614258969052</v>
      </c>
      <c r="V332" s="229">
        <f t="shared" si="115"/>
        <v>68.862358499166476</v>
      </c>
      <c r="W332" s="228"/>
      <c r="X332" s="228"/>
      <c r="Y332" s="228"/>
      <c r="Z332" s="228"/>
      <c r="AA332" s="228"/>
    </row>
    <row r="333" spans="2:27" hidden="1" x14ac:dyDescent="0.25">
      <c r="B333" s="227" t="s">
        <v>20</v>
      </c>
      <c r="C333" s="228"/>
      <c r="D333" s="228"/>
      <c r="E333" s="228"/>
      <c r="F333" s="228"/>
      <c r="G333" s="228"/>
      <c r="H333" s="229">
        <f t="shared" ref="H333:V333" si="116">IF(H332*COS(RADIANS(H331))&lt;0,0,H332*COS(RADIANS(H331)))</f>
        <v>25.654978736879229</v>
      </c>
      <c r="I333" s="229">
        <f t="shared" si="116"/>
        <v>163.59861856788021</v>
      </c>
      <c r="J333" s="229">
        <f t="shared" si="116"/>
        <v>315.29322335299059</v>
      </c>
      <c r="K333" s="229">
        <f t="shared" si="116"/>
        <v>421.13976130586587</v>
      </c>
      <c r="L333" s="229">
        <f t="shared" si="116"/>
        <v>471.40910773125398</v>
      </c>
      <c r="M333" s="229">
        <f t="shared" si="116"/>
        <v>459.03675752371191</v>
      </c>
      <c r="N333" s="230">
        <f t="shared" si="116"/>
        <v>391.75903725756717</v>
      </c>
      <c r="O333" s="229">
        <f t="shared" si="116"/>
        <v>275.86541492257578</v>
      </c>
      <c r="P333" s="229">
        <f t="shared" si="116"/>
        <v>119.77275742834492</v>
      </c>
      <c r="Q333" s="229">
        <f t="shared" si="116"/>
        <v>0</v>
      </c>
      <c r="R333" s="229">
        <f t="shared" si="116"/>
        <v>0</v>
      </c>
      <c r="S333" s="229">
        <f t="shared" si="116"/>
        <v>0</v>
      </c>
      <c r="T333" s="229">
        <f t="shared" si="116"/>
        <v>0</v>
      </c>
      <c r="U333" s="229">
        <f t="shared" si="116"/>
        <v>0</v>
      </c>
      <c r="V333" s="229">
        <f t="shared" si="116"/>
        <v>0</v>
      </c>
      <c r="W333" s="228"/>
      <c r="X333" s="228"/>
      <c r="Y333" s="228"/>
      <c r="Z333" s="228"/>
      <c r="AA333" s="228"/>
    </row>
    <row r="334" spans="2:27" hidden="1" x14ac:dyDescent="0.25">
      <c r="B334" s="227" t="s">
        <v>21</v>
      </c>
      <c r="C334" s="228"/>
      <c r="D334" s="228"/>
      <c r="E334" s="228"/>
      <c r="F334" s="228"/>
      <c r="G334" s="228"/>
      <c r="H334" s="229">
        <f>(1350-0.5*H332)*SIN(RADIANS(H328))/5</f>
        <v>27.502877431176028</v>
      </c>
      <c r="I334" s="229">
        <f>(1350-0.5*I332)*SIN(RADIANS(I328))/5</f>
        <v>61.608916446928617</v>
      </c>
      <c r="J334" s="229">
        <f>(1350-0.5*J332)*SIN(RADIANS(J328))/5</f>
        <v>92.549159680568778</v>
      </c>
      <c r="K334" s="229">
        <f t="shared" ref="K334:V334" si="117">(1350-0.5*K332)*SIN(RADIANS(K328))/5</f>
        <v>116.30447338088877</v>
      </c>
      <c r="L334" s="229">
        <f t="shared" si="117"/>
        <v>138.79554621167821</v>
      </c>
      <c r="M334" s="229">
        <f t="shared" si="117"/>
        <v>153.86540646512782</v>
      </c>
      <c r="N334" s="230">
        <f t="shared" si="117"/>
        <v>163.41381034610978</v>
      </c>
      <c r="O334" s="229">
        <f t="shared" si="117"/>
        <v>166.25390859765099</v>
      </c>
      <c r="P334" s="229">
        <f t="shared" si="117"/>
        <v>163.41381034610978</v>
      </c>
      <c r="Q334" s="229">
        <f t="shared" si="117"/>
        <v>153.86540646512782</v>
      </c>
      <c r="R334" s="229">
        <f t="shared" si="117"/>
        <v>138.79554621167821</v>
      </c>
      <c r="S334" s="229">
        <f t="shared" si="117"/>
        <v>116.30447338088877</v>
      </c>
      <c r="T334" s="229">
        <f t="shared" si="117"/>
        <v>92.549159680568778</v>
      </c>
      <c r="U334" s="229">
        <f t="shared" si="117"/>
        <v>61.608916446928617</v>
      </c>
      <c r="V334" s="229">
        <f t="shared" si="117"/>
        <v>27.502877431176028</v>
      </c>
      <c r="W334" s="228"/>
      <c r="X334" s="228"/>
      <c r="Y334" s="228"/>
      <c r="Z334" s="228"/>
      <c r="AA334" s="228"/>
    </row>
    <row r="335" spans="2:27" hidden="1" x14ac:dyDescent="0.25">
      <c r="B335" s="227" t="s">
        <v>22</v>
      </c>
      <c r="C335" s="228"/>
      <c r="D335" s="228"/>
      <c r="E335" s="228"/>
      <c r="F335" s="228"/>
      <c r="G335" s="228"/>
      <c r="H335" s="229">
        <f>H333+H334</f>
        <v>53.157856168055261</v>
      </c>
      <c r="I335" s="229">
        <f>I333+I334</f>
        <v>225.20753501480883</v>
      </c>
      <c r="J335" s="229">
        <f>J333+J334</f>
        <v>407.84238303355937</v>
      </c>
      <c r="K335" s="229">
        <f t="shared" ref="K335:V335" si="118">K333+K334</f>
        <v>537.44423468675461</v>
      </c>
      <c r="L335" s="229">
        <f t="shared" si="118"/>
        <v>610.20465394293217</v>
      </c>
      <c r="M335" s="229">
        <f t="shared" si="118"/>
        <v>612.90216398883967</v>
      </c>
      <c r="N335" s="230">
        <f t="shared" si="118"/>
        <v>555.17284760367693</v>
      </c>
      <c r="O335" s="229">
        <f t="shared" si="118"/>
        <v>442.11932352022677</v>
      </c>
      <c r="P335" s="229">
        <f t="shared" si="118"/>
        <v>283.18656777445472</v>
      </c>
      <c r="Q335" s="229">
        <f t="shared" si="118"/>
        <v>153.86540646512782</v>
      </c>
      <c r="R335" s="229">
        <f t="shared" si="118"/>
        <v>138.79554621167821</v>
      </c>
      <c r="S335" s="229">
        <f t="shared" si="118"/>
        <v>116.30447338088877</v>
      </c>
      <c r="T335" s="229">
        <f t="shared" si="118"/>
        <v>92.549159680568778</v>
      </c>
      <c r="U335" s="229">
        <f t="shared" si="118"/>
        <v>61.608916446928617</v>
      </c>
      <c r="V335" s="229">
        <f t="shared" si="118"/>
        <v>27.502877431176028</v>
      </c>
      <c r="W335" s="228"/>
      <c r="X335" s="228"/>
      <c r="Y335" s="228"/>
      <c r="Z335" s="228"/>
      <c r="AA335" s="228"/>
    </row>
    <row r="336" spans="2:27" hidden="1" x14ac:dyDescent="0.25">
      <c r="B336" s="227" t="s">
        <v>90</v>
      </c>
      <c r="C336" s="228"/>
      <c r="D336" s="228"/>
      <c r="E336" s="228"/>
      <c r="F336" s="228"/>
      <c r="G336" s="228"/>
      <c r="H336" s="229">
        <f>0.87-1.47*POWER(H331/100,5)</f>
        <v>0.65427231385019802</v>
      </c>
      <c r="I336" s="229">
        <f>0.87-1.47*POWER(I331/100,5)</f>
        <v>0.76300423225151914</v>
      </c>
      <c r="J336" s="229">
        <f>0.87-1.47*POWER(J331/100,5)</f>
        <v>0.81505767257614758</v>
      </c>
      <c r="K336" s="229">
        <f t="shared" ref="K336:V336" si="119">0.87-1.47*POWER(K331/100,5)</f>
        <v>0.83546775727004807</v>
      </c>
      <c r="L336" s="229">
        <f t="shared" si="119"/>
        <v>0.8332704627703843</v>
      </c>
      <c r="M336" s="229">
        <f t="shared" si="119"/>
        <v>0.81352197751897615</v>
      </c>
      <c r="N336" s="230">
        <f t="shared" si="119"/>
        <v>0.7599020215555361</v>
      </c>
      <c r="O336" s="229">
        <f t="shared" si="119"/>
        <v>0.63512718595048445</v>
      </c>
      <c r="P336" s="229">
        <f t="shared" si="119"/>
        <v>0.35468204165840378</v>
      </c>
      <c r="Q336" s="229">
        <f t="shared" si="119"/>
        <v>-0.12338987607485652</v>
      </c>
      <c r="R336" s="229">
        <f t="shared" si="119"/>
        <v>-1.0006788980930472</v>
      </c>
      <c r="S336" s="229">
        <f t="shared" si="119"/>
        <v>-2.5493777390202101</v>
      </c>
      <c r="T336" s="229">
        <f t="shared" si="119"/>
        <v>-4.9138005086765988</v>
      </c>
      <c r="U336" s="229">
        <f t="shared" si="119"/>
        <v>-8.5522932894708035</v>
      </c>
      <c r="V336" s="229">
        <f t="shared" si="119"/>
        <v>-13.257768567266815</v>
      </c>
      <c r="W336" s="228"/>
      <c r="X336" s="228"/>
      <c r="Y336" s="228"/>
      <c r="Z336" s="228"/>
      <c r="AA336" s="228"/>
    </row>
    <row r="337" spans="2:27" hidden="1" x14ac:dyDescent="0.25">
      <c r="B337" s="227" t="s">
        <v>26</v>
      </c>
      <c r="C337" s="228"/>
      <c r="D337" s="228"/>
      <c r="E337" s="228"/>
      <c r="F337" s="228"/>
      <c r="G337" s="228"/>
      <c r="H337" s="229">
        <f>H333*H336+H334*0.85</f>
        <v>40.162788116455232</v>
      </c>
      <c r="I337" s="229">
        <f t="shared" ref="I337:V337" si="120">I333*I336+I334*0.85</f>
        <v>177.19401733768387</v>
      </c>
      <c r="J337" s="229">
        <f t="shared" si="120"/>
        <v>335.64894653360341</v>
      </c>
      <c r="K337" s="229">
        <f t="shared" si="120"/>
        <v>450.70749424921058</v>
      </c>
      <c r="L337" s="229">
        <f t="shared" si="120"/>
        <v>510.7874996333224</v>
      </c>
      <c r="M337" s="229">
        <f t="shared" si="120"/>
        <v>504.22208622994754</v>
      </c>
      <c r="N337" s="229">
        <f t="shared" si="120"/>
        <v>436.60022316886921</v>
      </c>
      <c r="O337" s="229">
        <f t="shared" si="120"/>
        <v>316.52544698884168</v>
      </c>
      <c r="P337" s="229">
        <f t="shared" si="120"/>
        <v>181.38298493393543</v>
      </c>
      <c r="Q337" s="229">
        <f t="shared" si="120"/>
        <v>130.78559549535865</v>
      </c>
      <c r="R337" s="229">
        <f t="shared" si="120"/>
        <v>117.97621427992648</v>
      </c>
      <c r="S337" s="229">
        <f t="shared" si="120"/>
        <v>98.858802373755452</v>
      </c>
      <c r="T337" s="229">
        <f t="shared" si="120"/>
        <v>78.666785728483461</v>
      </c>
      <c r="U337" s="229">
        <f t="shared" si="120"/>
        <v>52.367578979889323</v>
      </c>
      <c r="V337" s="229">
        <f t="shared" si="120"/>
        <v>23.377445816499623</v>
      </c>
      <c r="W337" s="228"/>
      <c r="X337" s="228"/>
      <c r="Y337" s="228"/>
      <c r="Z337" s="228"/>
      <c r="AA337" s="228"/>
    </row>
    <row r="338" spans="2:27" hidden="1" x14ac:dyDescent="0.25">
      <c r="B338" s="227" t="s">
        <v>27</v>
      </c>
      <c r="C338" s="228"/>
      <c r="D338" s="228"/>
      <c r="E338" s="228"/>
      <c r="F338" s="228"/>
      <c r="G338" s="228"/>
      <c r="H338" s="229">
        <f>H334*0.85</f>
        <v>23.377445816499623</v>
      </c>
      <c r="I338" s="229">
        <f>I334*0.85</f>
        <v>52.367578979889323</v>
      </c>
      <c r="J338" s="229">
        <f>J334*0.85</f>
        <v>78.666785728483461</v>
      </c>
      <c r="K338" s="229">
        <f t="shared" ref="K338:V338" si="121">K334*0.85</f>
        <v>98.858802373755452</v>
      </c>
      <c r="L338" s="229">
        <f t="shared" si="121"/>
        <v>117.97621427992648</v>
      </c>
      <c r="M338" s="229">
        <f t="shared" si="121"/>
        <v>130.78559549535865</v>
      </c>
      <c r="N338" s="229">
        <f t="shared" si="121"/>
        <v>138.90173879419331</v>
      </c>
      <c r="O338" s="229">
        <f t="shared" si="121"/>
        <v>141.31582230800333</v>
      </c>
      <c r="P338" s="229">
        <f t="shared" si="121"/>
        <v>138.90173879419331</v>
      </c>
      <c r="Q338" s="229">
        <f t="shared" si="121"/>
        <v>130.78559549535865</v>
      </c>
      <c r="R338" s="229">
        <f t="shared" si="121"/>
        <v>117.97621427992648</v>
      </c>
      <c r="S338" s="229">
        <f t="shared" si="121"/>
        <v>98.858802373755452</v>
      </c>
      <c r="T338" s="229">
        <f t="shared" si="121"/>
        <v>78.666785728483461</v>
      </c>
      <c r="U338" s="229">
        <f t="shared" si="121"/>
        <v>52.367578979889323</v>
      </c>
      <c r="V338" s="229">
        <f t="shared" si="121"/>
        <v>23.377445816499623</v>
      </c>
      <c r="W338" s="228"/>
      <c r="X338" s="228"/>
      <c r="Y338" s="228"/>
      <c r="Z338" s="228"/>
      <c r="AA338" s="228"/>
    </row>
    <row r="339" spans="2:27" hidden="1" x14ac:dyDescent="0.25">
      <c r="B339" s="227" t="s">
        <v>113</v>
      </c>
      <c r="C339" s="228"/>
      <c r="D339" s="228"/>
      <c r="E339" s="228"/>
      <c r="F339" s="228"/>
      <c r="G339" s="228"/>
      <c r="H339" s="231">
        <f t="shared" ref="H339:V339" si="122">$H$30*TAN(RADIANS(ABS(H329-$G$22)))</f>
        <v>0</v>
      </c>
      <c r="I339" s="231">
        <f t="shared" si="122"/>
        <v>0</v>
      </c>
      <c r="J339" s="231">
        <f t="shared" si="122"/>
        <v>0</v>
      </c>
      <c r="K339" s="231">
        <f t="shared" si="122"/>
        <v>0</v>
      </c>
      <c r="L339" s="231">
        <f t="shared" si="122"/>
        <v>0</v>
      </c>
      <c r="M339" s="231">
        <f t="shared" si="122"/>
        <v>0</v>
      </c>
      <c r="N339" s="231">
        <f t="shared" si="122"/>
        <v>0</v>
      </c>
      <c r="O339" s="231">
        <f t="shared" si="122"/>
        <v>0</v>
      </c>
      <c r="P339" s="231">
        <f t="shared" si="122"/>
        <v>0</v>
      </c>
      <c r="Q339" s="231">
        <f t="shared" si="122"/>
        <v>0</v>
      </c>
      <c r="R339" s="231">
        <f t="shared" si="122"/>
        <v>0</v>
      </c>
      <c r="S339" s="231">
        <f t="shared" si="122"/>
        <v>0</v>
      </c>
      <c r="T339" s="231">
        <f t="shared" si="122"/>
        <v>0</v>
      </c>
      <c r="U339" s="231">
        <f t="shared" si="122"/>
        <v>0</v>
      </c>
      <c r="V339" s="231">
        <f t="shared" si="122"/>
        <v>0</v>
      </c>
      <c r="W339" s="228"/>
      <c r="X339" s="228"/>
      <c r="Y339" s="228"/>
      <c r="Z339" s="228"/>
      <c r="AA339" s="228"/>
    </row>
    <row r="340" spans="2:27" hidden="1" x14ac:dyDescent="0.25">
      <c r="B340" s="227" t="s">
        <v>115</v>
      </c>
      <c r="C340" s="228"/>
      <c r="D340" s="228"/>
      <c r="E340" s="228"/>
      <c r="F340" s="228"/>
      <c r="G340" s="228"/>
      <c r="H340" s="231">
        <f t="shared" ref="H340:V340" si="123">$H$31*TAN(RADIANS(H328))/COS(RADIANS(H329-$G$22))</f>
        <v>0</v>
      </c>
      <c r="I340" s="231">
        <f t="shared" si="123"/>
        <v>0</v>
      </c>
      <c r="J340" s="231">
        <f t="shared" si="123"/>
        <v>0</v>
      </c>
      <c r="K340" s="231">
        <f t="shared" si="123"/>
        <v>0</v>
      </c>
      <c r="L340" s="231">
        <f t="shared" si="123"/>
        <v>0</v>
      </c>
      <c r="M340" s="231">
        <f t="shared" si="123"/>
        <v>0</v>
      </c>
      <c r="N340" s="231">
        <f t="shared" si="123"/>
        <v>0</v>
      </c>
      <c r="O340" s="231">
        <f t="shared" si="123"/>
        <v>0</v>
      </c>
      <c r="P340" s="231">
        <f t="shared" si="123"/>
        <v>0</v>
      </c>
      <c r="Q340" s="231">
        <f t="shared" si="123"/>
        <v>0</v>
      </c>
      <c r="R340" s="231">
        <f t="shared" si="123"/>
        <v>0</v>
      </c>
      <c r="S340" s="231">
        <f t="shared" si="123"/>
        <v>0</v>
      </c>
      <c r="T340" s="231">
        <f t="shared" si="123"/>
        <v>0</v>
      </c>
      <c r="U340" s="231">
        <f t="shared" si="123"/>
        <v>0</v>
      </c>
      <c r="V340" s="231">
        <f t="shared" si="123"/>
        <v>0</v>
      </c>
      <c r="W340" s="228"/>
      <c r="X340" s="228"/>
      <c r="Y340" s="228"/>
      <c r="Z340" s="228"/>
      <c r="AA340" s="228"/>
    </row>
    <row r="341" spans="2:27" hidden="1" x14ac:dyDescent="0.25">
      <c r="B341" s="227" t="s">
        <v>121</v>
      </c>
      <c r="C341" s="228"/>
      <c r="D341" s="228"/>
      <c r="E341" s="228"/>
      <c r="F341" s="228"/>
      <c r="G341" s="228"/>
      <c r="H341" s="231">
        <f t="shared" ref="H341:V341" si="124">IF(H333=0,0,IF(H339&gt;$H$32+$H$33,IF($H$38-H339+$H$32+$H$33&lt;0,0,$H$38-H339+$H$32+$H$33),$H$38))</f>
        <v>0</v>
      </c>
      <c r="I341" s="231">
        <f t="shared" si="124"/>
        <v>0</v>
      </c>
      <c r="J341" s="231">
        <f t="shared" si="124"/>
        <v>0</v>
      </c>
      <c r="K341" s="231">
        <f t="shared" si="124"/>
        <v>0</v>
      </c>
      <c r="L341" s="231">
        <f t="shared" si="124"/>
        <v>0</v>
      </c>
      <c r="M341" s="231">
        <f t="shared" si="124"/>
        <v>0</v>
      </c>
      <c r="N341" s="231">
        <f t="shared" si="124"/>
        <v>0</v>
      </c>
      <c r="O341" s="231">
        <f t="shared" si="124"/>
        <v>0</v>
      </c>
      <c r="P341" s="231">
        <f t="shared" si="124"/>
        <v>0</v>
      </c>
      <c r="Q341" s="231">
        <f t="shared" si="124"/>
        <v>0</v>
      </c>
      <c r="R341" s="231">
        <f t="shared" si="124"/>
        <v>0</v>
      </c>
      <c r="S341" s="231">
        <f t="shared" si="124"/>
        <v>0</v>
      </c>
      <c r="T341" s="231">
        <f t="shared" si="124"/>
        <v>0</v>
      </c>
      <c r="U341" s="231">
        <f t="shared" si="124"/>
        <v>0</v>
      </c>
      <c r="V341" s="231">
        <f t="shared" si="124"/>
        <v>0</v>
      </c>
      <c r="W341" s="228"/>
      <c r="X341" s="228"/>
      <c r="Y341" s="228"/>
      <c r="Z341" s="228"/>
      <c r="AA341" s="228"/>
    </row>
    <row r="342" spans="2:27" hidden="1" x14ac:dyDescent="0.25">
      <c r="B342" s="227" t="s">
        <v>120</v>
      </c>
      <c r="C342" s="228"/>
      <c r="D342" s="228"/>
      <c r="E342" s="228"/>
      <c r="F342" s="228"/>
      <c r="G342" s="228"/>
      <c r="H342" s="231">
        <f t="shared" ref="H342:V342" si="125">IF(H333=0,0,IF(H340&gt;$H$32+$H$34,IF($H$39-H340+$H$32+$H$34&lt;0,0,$H$39-H340+$H$32+$H$34),$H$39))</f>
        <v>0</v>
      </c>
      <c r="I342" s="231">
        <f t="shared" si="125"/>
        <v>0</v>
      </c>
      <c r="J342" s="231">
        <f t="shared" si="125"/>
        <v>0</v>
      </c>
      <c r="K342" s="231">
        <f t="shared" si="125"/>
        <v>0</v>
      </c>
      <c r="L342" s="231">
        <f t="shared" si="125"/>
        <v>0</v>
      </c>
      <c r="M342" s="231">
        <f t="shared" si="125"/>
        <v>0</v>
      </c>
      <c r="N342" s="231">
        <f t="shared" si="125"/>
        <v>0</v>
      </c>
      <c r="O342" s="231">
        <f t="shared" si="125"/>
        <v>0</v>
      </c>
      <c r="P342" s="231">
        <f t="shared" si="125"/>
        <v>0</v>
      </c>
      <c r="Q342" s="231">
        <f t="shared" si="125"/>
        <v>0</v>
      </c>
      <c r="R342" s="231">
        <f t="shared" si="125"/>
        <v>0</v>
      </c>
      <c r="S342" s="231">
        <f t="shared" si="125"/>
        <v>0</v>
      </c>
      <c r="T342" s="231">
        <f t="shared" si="125"/>
        <v>0</v>
      </c>
      <c r="U342" s="231">
        <f t="shared" si="125"/>
        <v>0</v>
      </c>
      <c r="V342" s="231">
        <f t="shared" si="125"/>
        <v>0</v>
      </c>
      <c r="W342" s="228"/>
      <c r="X342" s="228"/>
      <c r="Y342" s="228"/>
      <c r="Z342" s="228"/>
      <c r="AA342" s="228"/>
    </row>
    <row r="343" spans="2:27" ht="15.75" hidden="1" thickBot="1" x14ac:dyDescent="0.3">
      <c r="B343" s="232" t="s">
        <v>23</v>
      </c>
      <c r="C343" s="233"/>
      <c r="D343" s="233"/>
      <c r="E343" s="233"/>
      <c r="F343" s="233"/>
      <c r="G343" s="233"/>
      <c r="H343" s="234">
        <f t="shared" ref="H343:V343" si="126">IF(H341*H342&lt;0,0,H341*H342)</f>
        <v>0</v>
      </c>
      <c r="I343" s="234">
        <f t="shared" si="126"/>
        <v>0</v>
      </c>
      <c r="J343" s="234">
        <f t="shared" si="126"/>
        <v>0</v>
      </c>
      <c r="K343" s="234">
        <f t="shared" si="126"/>
        <v>0</v>
      </c>
      <c r="L343" s="234">
        <f t="shared" si="126"/>
        <v>0</v>
      </c>
      <c r="M343" s="234">
        <f t="shared" si="126"/>
        <v>0</v>
      </c>
      <c r="N343" s="234">
        <f t="shared" si="126"/>
        <v>0</v>
      </c>
      <c r="O343" s="234">
        <f t="shared" si="126"/>
        <v>0</v>
      </c>
      <c r="P343" s="234">
        <f t="shared" si="126"/>
        <v>0</v>
      </c>
      <c r="Q343" s="234">
        <f t="shared" si="126"/>
        <v>0</v>
      </c>
      <c r="R343" s="234">
        <f t="shared" si="126"/>
        <v>0</v>
      </c>
      <c r="S343" s="234">
        <f t="shared" si="126"/>
        <v>0</v>
      </c>
      <c r="T343" s="234">
        <f t="shared" si="126"/>
        <v>0</v>
      </c>
      <c r="U343" s="234">
        <f t="shared" si="126"/>
        <v>0</v>
      </c>
      <c r="V343" s="234">
        <f t="shared" si="126"/>
        <v>0</v>
      </c>
      <c r="W343" s="233"/>
      <c r="X343" s="233"/>
      <c r="Y343" s="233"/>
      <c r="Z343" s="233"/>
      <c r="AA343" s="233"/>
    </row>
    <row r="344" spans="2:27" ht="16.5" hidden="1" thickTop="1" thickBot="1" x14ac:dyDescent="0.3">
      <c r="B344" s="235" t="s">
        <v>136</v>
      </c>
      <c r="C344" s="236">
        <f t="shared" ref="C344:AA344" si="127">(C343*C337*$C$15+($H$38*$H$39-C343)*C338)*$G$40*$G$41*$H$36</f>
        <v>0</v>
      </c>
      <c r="D344" s="236">
        <f t="shared" si="127"/>
        <v>0</v>
      </c>
      <c r="E344" s="236">
        <f t="shared" si="127"/>
        <v>0</v>
      </c>
      <c r="F344" s="236">
        <f t="shared" si="127"/>
        <v>0</v>
      </c>
      <c r="G344" s="236">
        <f t="shared" si="127"/>
        <v>0</v>
      </c>
      <c r="H344" s="236">
        <f t="shared" si="127"/>
        <v>0</v>
      </c>
      <c r="I344" s="236">
        <f t="shared" si="127"/>
        <v>0</v>
      </c>
      <c r="J344" s="236">
        <f t="shared" si="127"/>
        <v>0</v>
      </c>
      <c r="K344" s="236">
        <f t="shared" si="127"/>
        <v>0</v>
      </c>
      <c r="L344" s="236">
        <f t="shared" si="127"/>
        <v>0</v>
      </c>
      <c r="M344" s="236">
        <f t="shared" si="127"/>
        <v>0</v>
      </c>
      <c r="N344" s="236">
        <f t="shared" si="127"/>
        <v>0</v>
      </c>
      <c r="O344" s="236">
        <f t="shared" si="127"/>
        <v>0</v>
      </c>
      <c r="P344" s="236">
        <f t="shared" si="127"/>
        <v>0</v>
      </c>
      <c r="Q344" s="236">
        <f t="shared" si="127"/>
        <v>0</v>
      </c>
      <c r="R344" s="236">
        <f t="shared" si="127"/>
        <v>0</v>
      </c>
      <c r="S344" s="236">
        <f t="shared" si="127"/>
        <v>0</v>
      </c>
      <c r="T344" s="236">
        <f t="shared" si="127"/>
        <v>0</v>
      </c>
      <c r="U344" s="236">
        <f t="shared" si="127"/>
        <v>0</v>
      </c>
      <c r="V344" s="236">
        <f t="shared" si="127"/>
        <v>0</v>
      </c>
      <c r="W344" s="236">
        <f t="shared" si="127"/>
        <v>0</v>
      </c>
      <c r="X344" s="236">
        <f t="shared" si="127"/>
        <v>0</v>
      </c>
      <c r="Y344" s="236">
        <f t="shared" si="127"/>
        <v>0</v>
      </c>
      <c r="Z344" s="236">
        <f t="shared" si="127"/>
        <v>0</v>
      </c>
      <c r="AA344" s="236">
        <f t="shared" si="127"/>
        <v>0</v>
      </c>
    </row>
    <row r="345" spans="2:27" ht="16.5" hidden="1" thickTop="1" thickBot="1" x14ac:dyDescent="0.3">
      <c r="B345" s="237" t="s">
        <v>137</v>
      </c>
      <c r="C345" s="238">
        <f>$C$236</f>
        <v>18.05025253169417</v>
      </c>
      <c r="D345" s="238">
        <f>$D$236</f>
        <v>16.937822173508927</v>
      </c>
      <c r="E345" s="238">
        <f>$E$236</f>
        <v>16.238519215976524</v>
      </c>
      <c r="F345" s="238">
        <f>$F$236</f>
        <v>16</v>
      </c>
      <c r="G345" s="238">
        <f>$G$236</f>
        <v>16.238519215976524</v>
      </c>
      <c r="H345" s="238">
        <f>$H$236</f>
        <v>16.93782217350893</v>
      </c>
      <c r="I345" s="238">
        <f>$I$236</f>
        <v>18.05025253169417</v>
      </c>
      <c r="J345" s="238">
        <f>$J$236</f>
        <v>19.5</v>
      </c>
      <c r="K345" s="238">
        <f>$K$236</f>
        <v>21.188266684282354</v>
      </c>
      <c r="L345" s="238">
        <f>$L$236</f>
        <v>23</v>
      </c>
      <c r="M345" s="238">
        <f>$M$236</f>
        <v>24.811733315717646</v>
      </c>
      <c r="N345" s="238">
        <f>$N$236</f>
        <v>26.5</v>
      </c>
      <c r="O345" s="238">
        <f>$O$236</f>
        <v>27.949747468305834</v>
      </c>
      <c r="P345" s="238">
        <f>$P$236</f>
        <v>29.06217782649107</v>
      </c>
      <c r="Q345" s="238">
        <f>$Q$236</f>
        <v>29.76148078402348</v>
      </c>
      <c r="R345" s="238">
        <f>$R$236</f>
        <v>30</v>
      </c>
      <c r="S345" s="238">
        <f>$S$236</f>
        <v>29.76148078402348</v>
      </c>
      <c r="T345" s="238">
        <f>$T$236</f>
        <v>29.06217782649107</v>
      </c>
      <c r="U345" s="238">
        <f>$U$236</f>
        <v>27.949747468305834</v>
      </c>
      <c r="V345" s="238">
        <f>$V$236</f>
        <v>26.5</v>
      </c>
      <c r="W345" s="238">
        <f>$W$236</f>
        <v>24.811733315717646</v>
      </c>
      <c r="X345" s="238">
        <f>$X$236</f>
        <v>23</v>
      </c>
      <c r="Y345" s="238">
        <f>$Y$236</f>
        <v>21.188266684282354</v>
      </c>
      <c r="Z345" s="238">
        <f>$Z$236</f>
        <v>19.5</v>
      </c>
      <c r="AA345" s="238">
        <f>$AA$236</f>
        <v>18.05025253169417</v>
      </c>
    </row>
    <row r="346" spans="2:27" ht="16.5" hidden="1" thickTop="1" thickBot="1" x14ac:dyDescent="0.3">
      <c r="B346" s="239" t="s">
        <v>163</v>
      </c>
      <c r="C346" s="240">
        <f t="shared" ref="C346:AA346" si="128">$H$28*$H$29*$H$36*$H$37*(C345-$C$16)</f>
        <v>0</v>
      </c>
      <c r="D346" s="240">
        <f t="shared" si="128"/>
        <v>0</v>
      </c>
      <c r="E346" s="240">
        <f t="shared" si="128"/>
        <v>0</v>
      </c>
      <c r="F346" s="240">
        <f t="shared" si="128"/>
        <v>0</v>
      </c>
      <c r="G346" s="240">
        <f t="shared" si="128"/>
        <v>0</v>
      </c>
      <c r="H346" s="240">
        <f t="shared" si="128"/>
        <v>0</v>
      </c>
      <c r="I346" s="240">
        <f t="shared" si="128"/>
        <v>0</v>
      </c>
      <c r="J346" s="240">
        <f t="shared" si="128"/>
        <v>0</v>
      </c>
      <c r="K346" s="240">
        <f t="shared" si="128"/>
        <v>0</v>
      </c>
      <c r="L346" s="240">
        <f t="shared" si="128"/>
        <v>0</v>
      </c>
      <c r="M346" s="240">
        <f t="shared" si="128"/>
        <v>0</v>
      </c>
      <c r="N346" s="240">
        <f t="shared" si="128"/>
        <v>0</v>
      </c>
      <c r="O346" s="240">
        <f t="shared" si="128"/>
        <v>0</v>
      </c>
      <c r="P346" s="240">
        <f t="shared" si="128"/>
        <v>0</v>
      </c>
      <c r="Q346" s="240">
        <f t="shared" si="128"/>
        <v>0</v>
      </c>
      <c r="R346" s="240">
        <f t="shared" si="128"/>
        <v>0</v>
      </c>
      <c r="S346" s="240">
        <f t="shared" si="128"/>
        <v>0</v>
      </c>
      <c r="T346" s="240">
        <f t="shared" si="128"/>
        <v>0</v>
      </c>
      <c r="U346" s="240">
        <f t="shared" si="128"/>
        <v>0</v>
      </c>
      <c r="V346" s="240">
        <f t="shared" si="128"/>
        <v>0</v>
      </c>
      <c r="W346" s="240">
        <f t="shared" si="128"/>
        <v>0</v>
      </c>
      <c r="X346" s="240">
        <f t="shared" si="128"/>
        <v>0</v>
      </c>
      <c r="Y346" s="240">
        <f t="shared" si="128"/>
        <v>0</v>
      </c>
      <c r="Z346" s="240">
        <f t="shared" si="128"/>
        <v>0</v>
      </c>
      <c r="AA346" s="240">
        <f t="shared" si="128"/>
        <v>0</v>
      </c>
    </row>
    <row r="347" spans="2:27" ht="16.5" hidden="1" thickTop="1" thickBot="1" x14ac:dyDescent="0.3">
      <c r="B347" s="107" t="s">
        <v>155</v>
      </c>
      <c r="C347" s="112">
        <f t="shared" ref="C347:H347" si="129">C344+C346</f>
        <v>0</v>
      </c>
      <c r="D347" s="112">
        <f t="shared" si="129"/>
        <v>0</v>
      </c>
      <c r="E347" s="112">
        <f t="shared" si="129"/>
        <v>0</v>
      </c>
      <c r="F347" s="112">
        <f t="shared" si="129"/>
        <v>0</v>
      </c>
      <c r="G347" s="112">
        <f t="shared" si="129"/>
        <v>0</v>
      </c>
      <c r="H347" s="112">
        <f t="shared" si="129"/>
        <v>0</v>
      </c>
      <c r="I347" s="112">
        <f t="shared" ref="I347:AA347" si="130">I344+I346</f>
        <v>0</v>
      </c>
      <c r="J347" s="112">
        <f t="shared" si="130"/>
        <v>0</v>
      </c>
      <c r="K347" s="112">
        <f t="shared" si="130"/>
        <v>0</v>
      </c>
      <c r="L347" s="112">
        <f t="shared" si="130"/>
        <v>0</v>
      </c>
      <c r="M347" s="112">
        <f t="shared" si="130"/>
        <v>0</v>
      </c>
      <c r="N347" s="112">
        <f t="shared" si="130"/>
        <v>0</v>
      </c>
      <c r="O347" s="112">
        <f t="shared" si="130"/>
        <v>0</v>
      </c>
      <c r="P347" s="112">
        <f t="shared" si="130"/>
        <v>0</v>
      </c>
      <c r="Q347" s="112">
        <f t="shared" si="130"/>
        <v>0</v>
      </c>
      <c r="R347" s="112">
        <f t="shared" si="130"/>
        <v>0</v>
      </c>
      <c r="S347" s="112">
        <f t="shared" si="130"/>
        <v>0</v>
      </c>
      <c r="T347" s="112">
        <f t="shared" si="130"/>
        <v>0</v>
      </c>
      <c r="U347" s="112">
        <f t="shared" si="130"/>
        <v>0</v>
      </c>
      <c r="V347" s="112">
        <f t="shared" si="130"/>
        <v>0</v>
      </c>
      <c r="W347" s="112">
        <f t="shared" si="130"/>
        <v>0</v>
      </c>
      <c r="X347" s="112">
        <f t="shared" si="130"/>
        <v>0</v>
      </c>
      <c r="Y347" s="112">
        <f t="shared" si="130"/>
        <v>0</v>
      </c>
      <c r="Z347" s="112">
        <f t="shared" si="130"/>
        <v>0</v>
      </c>
      <c r="AA347" s="112">
        <f t="shared" si="130"/>
        <v>0</v>
      </c>
    </row>
    <row r="348" spans="2:27" ht="16.5" hidden="1" thickTop="1" thickBot="1" x14ac:dyDescent="0.3"/>
    <row r="349" spans="2:27" ht="16.5" hidden="1" thickTop="1" thickBot="1" x14ac:dyDescent="0.3">
      <c r="B349" s="241" t="s">
        <v>107</v>
      </c>
      <c r="C349" s="46" t="s">
        <v>78</v>
      </c>
      <c r="D349" s="242" t="s">
        <v>299</v>
      </c>
      <c r="E349" s="1"/>
      <c r="F349" s="1"/>
      <c r="G349" s="1"/>
      <c r="H349" s="1"/>
      <c r="I349" s="1"/>
      <c r="J349" s="1"/>
      <c r="K349" s="1"/>
      <c r="L349" s="1"/>
      <c r="M349" s="1"/>
      <c r="N349" s="1"/>
      <c r="O349" s="1"/>
      <c r="P349" s="1"/>
      <c r="Q349" s="1"/>
    </row>
    <row r="350" spans="2:27" ht="15.75" hidden="1" thickTop="1" x14ac:dyDescent="0.25">
      <c r="B350" s="223" t="s">
        <v>24</v>
      </c>
      <c r="C350" s="224">
        <v>0</v>
      </c>
      <c r="D350" s="225">
        <v>1</v>
      </c>
      <c r="E350" s="225">
        <v>2</v>
      </c>
      <c r="F350" s="225">
        <v>3</v>
      </c>
      <c r="G350" s="225">
        <v>4</v>
      </c>
      <c r="H350" s="225">
        <v>5</v>
      </c>
      <c r="I350" s="225">
        <v>6</v>
      </c>
      <c r="J350" s="225">
        <v>7</v>
      </c>
      <c r="K350" s="225">
        <v>8</v>
      </c>
      <c r="L350" s="225">
        <v>9</v>
      </c>
      <c r="M350" s="225">
        <v>10</v>
      </c>
      <c r="N350" s="226">
        <v>11</v>
      </c>
      <c r="O350" s="225">
        <v>12</v>
      </c>
      <c r="P350" s="225">
        <v>13</v>
      </c>
      <c r="Q350" s="225">
        <v>14</v>
      </c>
      <c r="R350" s="225">
        <v>15</v>
      </c>
      <c r="S350" s="225">
        <v>16</v>
      </c>
      <c r="T350" s="225">
        <v>17</v>
      </c>
      <c r="U350" s="225">
        <v>18</v>
      </c>
      <c r="V350" s="225">
        <v>19</v>
      </c>
      <c r="W350" s="225">
        <v>20</v>
      </c>
      <c r="X350" s="225">
        <v>21</v>
      </c>
      <c r="Y350" s="225">
        <v>22</v>
      </c>
      <c r="Z350" s="225">
        <v>23</v>
      </c>
      <c r="AA350" s="225">
        <v>24</v>
      </c>
    </row>
    <row r="351" spans="2:27" hidden="1" x14ac:dyDescent="0.25">
      <c r="B351" s="227" t="s">
        <v>25</v>
      </c>
      <c r="C351" s="225">
        <f t="shared" ref="C351:H351" si="131">C350*360/24</f>
        <v>0</v>
      </c>
      <c r="D351" s="225">
        <f t="shared" si="131"/>
        <v>15</v>
      </c>
      <c r="E351" s="225">
        <f t="shared" si="131"/>
        <v>30</v>
      </c>
      <c r="F351" s="225">
        <f t="shared" si="131"/>
        <v>45</v>
      </c>
      <c r="G351" s="225">
        <f t="shared" si="131"/>
        <v>60</v>
      </c>
      <c r="H351" s="225">
        <f t="shared" si="131"/>
        <v>75</v>
      </c>
      <c r="I351" s="225">
        <f t="shared" ref="I351:O351" si="132">I350*360/24</f>
        <v>90</v>
      </c>
      <c r="J351" s="225">
        <f t="shared" si="132"/>
        <v>105</v>
      </c>
      <c r="K351" s="225">
        <f t="shared" si="132"/>
        <v>120</v>
      </c>
      <c r="L351" s="225">
        <f t="shared" si="132"/>
        <v>135</v>
      </c>
      <c r="M351" s="225">
        <f t="shared" si="132"/>
        <v>150</v>
      </c>
      <c r="N351" s="226">
        <f t="shared" si="132"/>
        <v>165</v>
      </c>
      <c r="O351" s="225">
        <f t="shared" si="132"/>
        <v>180</v>
      </c>
      <c r="P351" s="225">
        <f>P350*360/24</f>
        <v>195</v>
      </c>
      <c r="Q351" s="225">
        <f>Q350*360/24</f>
        <v>210</v>
      </c>
      <c r="R351" s="225">
        <f>R350*360/24</f>
        <v>225</v>
      </c>
      <c r="S351" s="225">
        <f t="shared" ref="S351:AA351" si="133">S350*360/24</f>
        <v>240</v>
      </c>
      <c r="T351" s="225">
        <f t="shared" si="133"/>
        <v>255</v>
      </c>
      <c r="U351" s="225">
        <f t="shared" si="133"/>
        <v>270</v>
      </c>
      <c r="V351" s="225">
        <f t="shared" si="133"/>
        <v>285</v>
      </c>
      <c r="W351" s="225">
        <f t="shared" si="133"/>
        <v>300</v>
      </c>
      <c r="X351" s="225">
        <f t="shared" si="133"/>
        <v>315</v>
      </c>
      <c r="Y351" s="225">
        <f t="shared" si="133"/>
        <v>330</v>
      </c>
      <c r="Z351" s="225">
        <f t="shared" si="133"/>
        <v>345</v>
      </c>
      <c r="AA351" s="225">
        <f t="shared" si="133"/>
        <v>360</v>
      </c>
    </row>
    <row r="352" spans="2:27" hidden="1" x14ac:dyDescent="0.25">
      <c r="B352" s="227" t="s">
        <v>70</v>
      </c>
      <c r="C352" s="228"/>
      <c r="D352" s="228"/>
      <c r="E352" s="228"/>
      <c r="F352" s="228"/>
      <c r="G352" s="228"/>
      <c r="H352" s="229">
        <f>$H$219</f>
        <v>6</v>
      </c>
      <c r="I352" s="229">
        <f>$I$219</f>
        <v>15</v>
      </c>
      <c r="J352" s="229">
        <f>$J$219</f>
        <v>25</v>
      </c>
      <c r="K352" s="229">
        <f>$K$219</f>
        <v>34</v>
      </c>
      <c r="L352" s="229">
        <f>$L$219</f>
        <v>44</v>
      </c>
      <c r="M352" s="229">
        <f>$M$219</f>
        <v>52</v>
      </c>
      <c r="N352" s="229">
        <f>$N$219</f>
        <v>58</v>
      </c>
      <c r="O352" s="229">
        <f>$O$219</f>
        <v>60</v>
      </c>
      <c r="P352" s="229">
        <f>$P$219</f>
        <v>58</v>
      </c>
      <c r="Q352" s="229">
        <f>$Q$219</f>
        <v>52</v>
      </c>
      <c r="R352" s="229">
        <f>$R$219</f>
        <v>44</v>
      </c>
      <c r="S352" s="229">
        <f>$S$219</f>
        <v>34</v>
      </c>
      <c r="T352" s="229">
        <f>$T$219</f>
        <v>25</v>
      </c>
      <c r="U352" s="229">
        <f>$U$219</f>
        <v>15</v>
      </c>
      <c r="V352" s="229">
        <f>$V$219</f>
        <v>6</v>
      </c>
      <c r="W352" s="228"/>
      <c r="X352" s="228"/>
      <c r="Y352" s="228"/>
      <c r="Z352" s="228"/>
      <c r="AA352" s="228"/>
    </row>
    <row r="353" spans="2:27" hidden="1" x14ac:dyDescent="0.25">
      <c r="B353" s="227" t="s">
        <v>17</v>
      </c>
      <c r="C353" s="228"/>
      <c r="D353" s="228"/>
      <c r="E353" s="228"/>
      <c r="F353" s="228"/>
      <c r="G353" s="228"/>
      <c r="H353" s="229">
        <f>$H$220</f>
        <v>67</v>
      </c>
      <c r="I353" s="229">
        <f>$I$220</f>
        <v>77</v>
      </c>
      <c r="J353" s="229">
        <f>$J$220</f>
        <v>88</v>
      </c>
      <c r="K353" s="229">
        <f>$K$220</f>
        <v>100</v>
      </c>
      <c r="L353" s="229">
        <f>$L$220</f>
        <v>114</v>
      </c>
      <c r="M353" s="229">
        <f>$M$220</f>
        <v>131</v>
      </c>
      <c r="N353" s="229">
        <f>$N$220</f>
        <v>152</v>
      </c>
      <c r="O353" s="229">
        <f>$O$220</f>
        <v>180</v>
      </c>
      <c r="P353" s="229">
        <f>$P$220</f>
        <v>208</v>
      </c>
      <c r="Q353" s="229">
        <f>$Q$220</f>
        <v>229</v>
      </c>
      <c r="R353" s="229">
        <f>$R$220</f>
        <v>246</v>
      </c>
      <c r="S353" s="229">
        <f>$S$220</f>
        <v>260</v>
      </c>
      <c r="T353" s="229">
        <f>$T$220</f>
        <v>272</v>
      </c>
      <c r="U353" s="229">
        <f>$U$220</f>
        <v>283</v>
      </c>
      <c r="V353" s="229">
        <f>$V$220</f>
        <v>293</v>
      </c>
      <c r="W353" s="228"/>
      <c r="X353" s="228"/>
      <c r="Y353" s="228"/>
      <c r="Z353" s="228"/>
      <c r="AA353" s="228"/>
    </row>
    <row r="354" spans="2:27" hidden="1" x14ac:dyDescent="0.25">
      <c r="B354" s="227" t="s">
        <v>71</v>
      </c>
      <c r="C354" s="228"/>
      <c r="D354" s="228"/>
      <c r="E354" s="228"/>
      <c r="F354" s="228"/>
      <c r="G354" s="228"/>
      <c r="H354" s="230">
        <f t="shared" ref="H354:V354" si="134">H353-$G$22</f>
        <v>-68</v>
      </c>
      <c r="I354" s="230">
        <f t="shared" si="134"/>
        <v>-58</v>
      </c>
      <c r="J354" s="230">
        <f t="shared" si="134"/>
        <v>-47</v>
      </c>
      <c r="K354" s="230">
        <f t="shared" si="134"/>
        <v>-35</v>
      </c>
      <c r="L354" s="230">
        <f t="shared" si="134"/>
        <v>-21</v>
      </c>
      <c r="M354" s="230">
        <f t="shared" si="134"/>
        <v>-4</v>
      </c>
      <c r="N354" s="230">
        <f t="shared" si="134"/>
        <v>17</v>
      </c>
      <c r="O354" s="230">
        <f t="shared" si="134"/>
        <v>45</v>
      </c>
      <c r="P354" s="230">
        <f t="shared" si="134"/>
        <v>73</v>
      </c>
      <c r="Q354" s="230">
        <f t="shared" si="134"/>
        <v>94</v>
      </c>
      <c r="R354" s="230">
        <f t="shared" si="134"/>
        <v>111</v>
      </c>
      <c r="S354" s="230">
        <f t="shared" si="134"/>
        <v>125</v>
      </c>
      <c r="T354" s="230">
        <f t="shared" si="134"/>
        <v>137</v>
      </c>
      <c r="U354" s="230">
        <f t="shared" si="134"/>
        <v>148</v>
      </c>
      <c r="V354" s="230">
        <f t="shared" si="134"/>
        <v>158</v>
      </c>
      <c r="W354" s="228"/>
      <c r="X354" s="228"/>
      <c r="Y354" s="228"/>
      <c r="Z354" s="228"/>
      <c r="AA354" s="228"/>
    </row>
    <row r="355" spans="2:27" hidden="1" x14ac:dyDescent="0.25">
      <c r="B355" s="227" t="s">
        <v>18</v>
      </c>
      <c r="C355" s="228"/>
      <c r="D355" s="228"/>
      <c r="E355" s="228"/>
      <c r="F355" s="228"/>
      <c r="G355" s="228"/>
      <c r="H355" s="229">
        <f t="shared" ref="H355:V355" si="135">DEGREES(ACOS(SIN(RADIANS(H352))*COS(RADIANS($I$35))+COS(RADIANS(H352))*SIN(RADIANS($I$35))*COS(RADIANS(H353-$G$22))))</f>
        <v>68.126756084833431</v>
      </c>
      <c r="I355" s="229">
        <f t="shared" si="135"/>
        <v>59.212016695874603</v>
      </c>
      <c r="J355" s="229">
        <f t="shared" si="135"/>
        <v>51.822450286610241</v>
      </c>
      <c r="K355" s="229">
        <f t="shared" si="135"/>
        <v>47.226035586744587</v>
      </c>
      <c r="L355" s="229">
        <f t="shared" si="135"/>
        <v>47.812298735980391</v>
      </c>
      <c r="M355" s="229">
        <f t="shared" si="135"/>
        <v>52.108962869205001</v>
      </c>
      <c r="N355" s="229">
        <f t="shared" si="135"/>
        <v>59.551458440657782</v>
      </c>
      <c r="O355" s="229">
        <f t="shared" si="135"/>
        <v>69.295188945364558</v>
      </c>
      <c r="P355" s="229">
        <f t="shared" si="135"/>
        <v>81.08706638516621</v>
      </c>
      <c r="Q355" s="229">
        <f t="shared" si="135"/>
        <v>92.461402976523743</v>
      </c>
      <c r="R355" s="229">
        <f t="shared" si="135"/>
        <v>104.93886980116127</v>
      </c>
      <c r="S355" s="229">
        <f t="shared" si="135"/>
        <v>118.39297917733164</v>
      </c>
      <c r="T355" s="229">
        <f t="shared" si="135"/>
        <v>131.51618246831896</v>
      </c>
      <c r="U355" s="229">
        <f t="shared" si="135"/>
        <v>144.99995142485511</v>
      </c>
      <c r="V355" s="229">
        <f t="shared" si="135"/>
        <v>157.23573221744255</v>
      </c>
      <c r="W355" s="228"/>
      <c r="X355" s="228"/>
      <c r="Y355" s="228"/>
      <c r="Z355" s="228"/>
      <c r="AA355" s="228"/>
    </row>
    <row r="356" spans="2:27" hidden="1" x14ac:dyDescent="0.25">
      <c r="B356" s="227" t="s">
        <v>19</v>
      </c>
      <c r="C356" s="228"/>
      <c r="D356" s="228"/>
      <c r="E356" s="228"/>
      <c r="F356" s="228"/>
      <c r="G356" s="228"/>
      <c r="H356" s="229">
        <f>IF(H352=0,0,1350*EXP(-0.1*5*POWER(0.971667424/SIN(RADIANS(H352)),0.8)))</f>
        <v>68.862358499166476</v>
      </c>
      <c r="I356" s="229">
        <f t="shared" ref="I356:V356" si="136">IF(I352=0,0,1350*EXP(-0.1*5*POWER(0.971667424/SIN(RADIANS(I352)),0.8)))</f>
        <v>319.614258969052</v>
      </c>
      <c r="J356" s="229">
        <f t="shared" si="136"/>
        <v>510.10031844404784</v>
      </c>
      <c r="K356" s="229">
        <f t="shared" si="136"/>
        <v>620.13681398635629</v>
      </c>
      <c r="L356" s="229">
        <f t="shared" si="136"/>
        <v>701.95963780053887</v>
      </c>
      <c r="M356" s="229">
        <f t="shared" si="136"/>
        <v>747.41996526206708</v>
      </c>
      <c r="N356" s="229">
        <f t="shared" si="136"/>
        <v>773.05964028757819</v>
      </c>
      <c r="O356" s="229">
        <f t="shared" si="136"/>
        <v>780.26522234637525</v>
      </c>
      <c r="P356" s="229">
        <f t="shared" si="136"/>
        <v>773.05964028757819</v>
      </c>
      <c r="Q356" s="229">
        <f t="shared" si="136"/>
        <v>747.41996526206708</v>
      </c>
      <c r="R356" s="229">
        <f t="shared" si="136"/>
        <v>701.95963780053887</v>
      </c>
      <c r="S356" s="229">
        <f t="shared" si="136"/>
        <v>620.13681398635629</v>
      </c>
      <c r="T356" s="229">
        <f t="shared" si="136"/>
        <v>510.10031844404784</v>
      </c>
      <c r="U356" s="229">
        <f t="shared" si="136"/>
        <v>319.614258969052</v>
      </c>
      <c r="V356" s="229">
        <f t="shared" si="136"/>
        <v>68.862358499166476</v>
      </c>
      <c r="W356" s="228"/>
      <c r="X356" s="228"/>
      <c r="Y356" s="228"/>
      <c r="Z356" s="228"/>
      <c r="AA356" s="228"/>
    </row>
    <row r="357" spans="2:27" hidden="1" x14ac:dyDescent="0.25">
      <c r="B357" s="227" t="s">
        <v>20</v>
      </c>
      <c r="C357" s="228"/>
      <c r="D357" s="228"/>
      <c r="E357" s="228"/>
      <c r="F357" s="228"/>
      <c r="G357" s="228"/>
      <c r="H357" s="229">
        <f t="shared" ref="H357:V357" si="137">IF(H356*COS(RADIANS(H355))&lt;0,0,H356*COS(RADIANS(H355)))</f>
        <v>25.654978736879229</v>
      </c>
      <c r="I357" s="229">
        <f t="shared" si="137"/>
        <v>163.59861856788021</v>
      </c>
      <c r="J357" s="229">
        <f t="shared" si="137"/>
        <v>315.29322335299059</v>
      </c>
      <c r="K357" s="229">
        <f t="shared" si="137"/>
        <v>421.13976130586587</v>
      </c>
      <c r="L357" s="229">
        <f t="shared" si="137"/>
        <v>471.40910773125398</v>
      </c>
      <c r="M357" s="229">
        <f t="shared" si="137"/>
        <v>459.03675752371191</v>
      </c>
      <c r="N357" s="230">
        <f t="shared" si="137"/>
        <v>391.75903725756717</v>
      </c>
      <c r="O357" s="229">
        <f t="shared" si="137"/>
        <v>275.86541492257578</v>
      </c>
      <c r="P357" s="229">
        <f t="shared" si="137"/>
        <v>119.77275742834492</v>
      </c>
      <c r="Q357" s="229">
        <f t="shared" si="137"/>
        <v>0</v>
      </c>
      <c r="R357" s="229">
        <f t="shared" si="137"/>
        <v>0</v>
      </c>
      <c r="S357" s="229">
        <f t="shared" si="137"/>
        <v>0</v>
      </c>
      <c r="T357" s="229">
        <f t="shared" si="137"/>
        <v>0</v>
      </c>
      <c r="U357" s="229">
        <f t="shared" si="137"/>
        <v>0</v>
      </c>
      <c r="V357" s="229">
        <f t="shared" si="137"/>
        <v>0</v>
      </c>
      <c r="W357" s="228"/>
      <c r="X357" s="228"/>
      <c r="Y357" s="228"/>
      <c r="Z357" s="228"/>
      <c r="AA357" s="228"/>
    </row>
    <row r="358" spans="2:27" hidden="1" x14ac:dyDescent="0.25">
      <c r="B358" s="227" t="s">
        <v>21</v>
      </c>
      <c r="C358" s="228"/>
      <c r="D358" s="228"/>
      <c r="E358" s="228"/>
      <c r="F358" s="228"/>
      <c r="G358" s="228"/>
      <c r="H358" s="229">
        <f>(1350-0.5*H356)*SIN(RADIANS(H352))/5</f>
        <v>27.502877431176028</v>
      </c>
      <c r="I358" s="229">
        <f>(1350-0.5*I356)*SIN(RADIANS(I352))/5</f>
        <v>61.608916446928617</v>
      </c>
      <c r="J358" s="229">
        <f>(1350-0.5*J356)*SIN(RADIANS(J352))/5</f>
        <v>92.549159680568778</v>
      </c>
      <c r="K358" s="229">
        <f t="shared" ref="K358:V358" si="138">(1350-0.5*K356)*SIN(RADIANS(K352))/5</f>
        <v>116.30447338088877</v>
      </c>
      <c r="L358" s="229">
        <f t="shared" si="138"/>
        <v>138.79554621167821</v>
      </c>
      <c r="M358" s="229">
        <f t="shared" si="138"/>
        <v>153.86540646512782</v>
      </c>
      <c r="N358" s="230">
        <f t="shared" si="138"/>
        <v>163.41381034610978</v>
      </c>
      <c r="O358" s="229">
        <f t="shared" si="138"/>
        <v>166.25390859765099</v>
      </c>
      <c r="P358" s="229">
        <f t="shared" si="138"/>
        <v>163.41381034610978</v>
      </c>
      <c r="Q358" s="229">
        <f t="shared" si="138"/>
        <v>153.86540646512782</v>
      </c>
      <c r="R358" s="229">
        <f t="shared" si="138"/>
        <v>138.79554621167821</v>
      </c>
      <c r="S358" s="229">
        <f t="shared" si="138"/>
        <v>116.30447338088877</v>
      </c>
      <c r="T358" s="229">
        <f t="shared" si="138"/>
        <v>92.549159680568778</v>
      </c>
      <c r="U358" s="229">
        <f t="shared" si="138"/>
        <v>61.608916446928617</v>
      </c>
      <c r="V358" s="229">
        <f t="shared" si="138"/>
        <v>27.502877431176028</v>
      </c>
      <c r="W358" s="228"/>
      <c r="X358" s="228"/>
      <c r="Y358" s="228"/>
      <c r="Z358" s="228"/>
      <c r="AA358" s="228"/>
    </row>
    <row r="359" spans="2:27" hidden="1" x14ac:dyDescent="0.25">
      <c r="B359" s="227" t="s">
        <v>22</v>
      </c>
      <c r="C359" s="228"/>
      <c r="D359" s="228"/>
      <c r="E359" s="228"/>
      <c r="F359" s="228"/>
      <c r="G359" s="228"/>
      <c r="H359" s="229">
        <f>H357+H358</f>
        <v>53.157856168055261</v>
      </c>
      <c r="I359" s="229">
        <f>I357+I358</f>
        <v>225.20753501480883</v>
      </c>
      <c r="J359" s="229">
        <f>J357+J358</f>
        <v>407.84238303355937</v>
      </c>
      <c r="K359" s="229">
        <f t="shared" ref="K359:V359" si="139">K357+K358</f>
        <v>537.44423468675461</v>
      </c>
      <c r="L359" s="229">
        <f t="shared" si="139"/>
        <v>610.20465394293217</v>
      </c>
      <c r="M359" s="229">
        <f t="shared" si="139"/>
        <v>612.90216398883967</v>
      </c>
      <c r="N359" s="230">
        <f t="shared" si="139"/>
        <v>555.17284760367693</v>
      </c>
      <c r="O359" s="229">
        <f t="shared" si="139"/>
        <v>442.11932352022677</v>
      </c>
      <c r="P359" s="229">
        <f t="shared" si="139"/>
        <v>283.18656777445472</v>
      </c>
      <c r="Q359" s="229">
        <f t="shared" si="139"/>
        <v>153.86540646512782</v>
      </c>
      <c r="R359" s="229">
        <f t="shared" si="139"/>
        <v>138.79554621167821</v>
      </c>
      <c r="S359" s="229">
        <f t="shared" si="139"/>
        <v>116.30447338088877</v>
      </c>
      <c r="T359" s="229">
        <f t="shared" si="139"/>
        <v>92.549159680568778</v>
      </c>
      <c r="U359" s="229">
        <f t="shared" si="139"/>
        <v>61.608916446928617</v>
      </c>
      <c r="V359" s="229">
        <f t="shared" si="139"/>
        <v>27.502877431176028</v>
      </c>
      <c r="W359" s="228"/>
      <c r="X359" s="228"/>
      <c r="Y359" s="228"/>
      <c r="Z359" s="228"/>
      <c r="AA359" s="228"/>
    </row>
    <row r="360" spans="2:27" hidden="1" x14ac:dyDescent="0.25">
      <c r="B360" s="227" t="s">
        <v>90</v>
      </c>
      <c r="C360" s="228"/>
      <c r="D360" s="228"/>
      <c r="E360" s="228"/>
      <c r="F360" s="228"/>
      <c r="G360" s="228"/>
      <c r="H360" s="229">
        <f>0.87-1.47*POWER(H355/100,5)</f>
        <v>0.65427231385019802</v>
      </c>
      <c r="I360" s="229">
        <f>0.87-1.47*POWER(I355/100,5)</f>
        <v>0.76300423225151914</v>
      </c>
      <c r="J360" s="229">
        <f>0.87-1.47*POWER(J355/100,5)</f>
        <v>0.81505767257614758</v>
      </c>
      <c r="K360" s="229">
        <f t="shared" ref="K360:V360" si="140">0.87-1.47*POWER(K355/100,5)</f>
        <v>0.83546775727004807</v>
      </c>
      <c r="L360" s="229">
        <f t="shared" si="140"/>
        <v>0.8332704627703843</v>
      </c>
      <c r="M360" s="229">
        <f t="shared" si="140"/>
        <v>0.81352197751897615</v>
      </c>
      <c r="N360" s="230">
        <f t="shared" si="140"/>
        <v>0.7599020215555361</v>
      </c>
      <c r="O360" s="229">
        <f t="shared" si="140"/>
        <v>0.63512718595048445</v>
      </c>
      <c r="P360" s="229">
        <f t="shared" si="140"/>
        <v>0.35468204165840378</v>
      </c>
      <c r="Q360" s="229">
        <f t="shared" si="140"/>
        <v>-0.12338987607485652</v>
      </c>
      <c r="R360" s="229">
        <f t="shared" si="140"/>
        <v>-1.0006788980930472</v>
      </c>
      <c r="S360" s="229">
        <f t="shared" si="140"/>
        <v>-2.5493777390202101</v>
      </c>
      <c r="T360" s="229">
        <f t="shared" si="140"/>
        <v>-4.9138005086765988</v>
      </c>
      <c r="U360" s="229">
        <f t="shared" si="140"/>
        <v>-8.5522932894708035</v>
      </c>
      <c r="V360" s="229">
        <f t="shared" si="140"/>
        <v>-13.257768567266815</v>
      </c>
      <c r="W360" s="228"/>
      <c r="X360" s="228"/>
      <c r="Y360" s="228"/>
      <c r="Z360" s="228"/>
      <c r="AA360" s="228"/>
    </row>
    <row r="361" spans="2:27" hidden="1" x14ac:dyDescent="0.25">
      <c r="B361" s="227" t="s">
        <v>26</v>
      </c>
      <c r="C361" s="228"/>
      <c r="D361" s="228"/>
      <c r="E361" s="228"/>
      <c r="F361" s="228"/>
      <c r="G361" s="228"/>
      <c r="H361" s="229">
        <f>H357*H360+H358*0.85</f>
        <v>40.162788116455232</v>
      </c>
      <c r="I361" s="229">
        <f t="shared" ref="I361:V361" si="141">I357*I360+I358*0.85</f>
        <v>177.19401733768387</v>
      </c>
      <c r="J361" s="229">
        <f t="shared" si="141"/>
        <v>335.64894653360341</v>
      </c>
      <c r="K361" s="229">
        <f t="shared" si="141"/>
        <v>450.70749424921058</v>
      </c>
      <c r="L361" s="229">
        <f t="shared" si="141"/>
        <v>510.7874996333224</v>
      </c>
      <c r="M361" s="229">
        <f t="shared" si="141"/>
        <v>504.22208622994754</v>
      </c>
      <c r="N361" s="229">
        <f t="shared" si="141"/>
        <v>436.60022316886921</v>
      </c>
      <c r="O361" s="229">
        <f t="shared" si="141"/>
        <v>316.52544698884168</v>
      </c>
      <c r="P361" s="229">
        <f t="shared" si="141"/>
        <v>181.38298493393543</v>
      </c>
      <c r="Q361" s="229">
        <f t="shared" si="141"/>
        <v>130.78559549535865</v>
      </c>
      <c r="R361" s="229">
        <f t="shared" si="141"/>
        <v>117.97621427992648</v>
      </c>
      <c r="S361" s="229">
        <f t="shared" si="141"/>
        <v>98.858802373755452</v>
      </c>
      <c r="T361" s="229">
        <f t="shared" si="141"/>
        <v>78.666785728483461</v>
      </c>
      <c r="U361" s="229">
        <f t="shared" si="141"/>
        <v>52.367578979889323</v>
      </c>
      <c r="V361" s="229">
        <f t="shared" si="141"/>
        <v>23.377445816499623</v>
      </c>
      <c r="W361" s="228"/>
      <c r="X361" s="228"/>
      <c r="Y361" s="228"/>
      <c r="Z361" s="228"/>
      <c r="AA361" s="228"/>
    </row>
    <row r="362" spans="2:27" hidden="1" x14ac:dyDescent="0.25">
      <c r="B362" s="227" t="s">
        <v>27</v>
      </c>
      <c r="C362" s="228"/>
      <c r="D362" s="228"/>
      <c r="E362" s="228"/>
      <c r="F362" s="228"/>
      <c r="G362" s="228"/>
      <c r="H362" s="229">
        <f>H358*0.85</f>
        <v>23.377445816499623</v>
      </c>
      <c r="I362" s="229">
        <f>I358*0.85</f>
        <v>52.367578979889323</v>
      </c>
      <c r="J362" s="229">
        <f>J358*0.85</f>
        <v>78.666785728483461</v>
      </c>
      <c r="K362" s="229">
        <f t="shared" ref="K362:V362" si="142">K358*0.85</f>
        <v>98.858802373755452</v>
      </c>
      <c r="L362" s="229">
        <f t="shared" si="142"/>
        <v>117.97621427992648</v>
      </c>
      <c r="M362" s="229">
        <f t="shared" si="142"/>
        <v>130.78559549535865</v>
      </c>
      <c r="N362" s="229">
        <f t="shared" si="142"/>
        <v>138.90173879419331</v>
      </c>
      <c r="O362" s="229">
        <f t="shared" si="142"/>
        <v>141.31582230800333</v>
      </c>
      <c r="P362" s="229">
        <f t="shared" si="142"/>
        <v>138.90173879419331</v>
      </c>
      <c r="Q362" s="229">
        <f t="shared" si="142"/>
        <v>130.78559549535865</v>
      </c>
      <c r="R362" s="229">
        <f t="shared" si="142"/>
        <v>117.97621427992648</v>
      </c>
      <c r="S362" s="229">
        <f t="shared" si="142"/>
        <v>98.858802373755452</v>
      </c>
      <c r="T362" s="229">
        <f t="shared" si="142"/>
        <v>78.666785728483461</v>
      </c>
      <c r="U362" s="229">
        <f t="shared" si="142"/>
        <v>52.367578979889323</v>
      </c>
      <c r="V362" s="229">
        <f t="shared" si="142"/>
        <v>23.377445816499623</v>
      </c>
      <c r="W362" s="228"/>
      <c r="X362" s="228"/>
      <c r="Y362" s="228"/>
      <c r="Z362" s="228"/>
      <c r="AA362" s="228"/>
    </row>
    <row r="363" spans="2:27" hidden="1" x14ac:dyDescent="0.25">
      <c r="B363" s="227" t="s">
        <v>113</v>
      </c>
      <c r="C363" s="228"/>
      <c r="D363" s="228"/>
      <c r="E363" s="228"/>
      <c r="F363" s="228"/>
      <c r="G363" s="228"/>
      <c r="H363" s="231">
        <f t="shared" ref="H363:V363" si="143">$I$30*TAN(RADIANS(ABS(H353-$G$22)))</f>
        <v>0</v>
      </c>
      <c r="I363" s="231">
        <f t="shared" si="143"/>
        <v>0</v>
      </c>
      <c r="J363" s="231">
        <f t="shared" si="143"/>
        <v>0</v>
      </c>
      <c r="K363" s="231">
        <f t="shared" si="143"/>
        <v>0</v>
      </c>
      <c r="L363" s="231">
        <f t="shared" si="143"/>
        <v>0</v>
      </c>
      <c r="M363" s="231">
        <f t="shared" si="143"/>
        <v>0</v>
      </c>
      <c r="N363" s="231">
        <f t="shared" si="143"/>
        <v>0</v>
      </c>
      <c r="O363" s="231">
        <f t="shared" si="143"/>
        <v>0</v>
      </c>
      <c r="P363" s="231">
        <f t="shared" si="143"/>
        <v>0</v>
      </c>
      <c r="Q363" s="231">
        <f t="shared" si="143"/>
        <v>0</v>
      </c>
      <c r="R363" s="231">
        <f t="shared" si="143"/>
        <v>0</v>
      </c>
      <c r="S363" s="231">
        <f t="shared" si="143"/>
        <v>0</v>
      </c>
      <c r="T363" s="231">
        <f t="shared" si="143"/>
        <v>0</v>
      </c>
      <c r="U363" s="231">
        <f t="shared" si="143"/>
        <v>0</v>
      </c>
      <c r="V363" s="231">
        <f t="shared" si="143"/>
        <v>0</v>
      </c>
      <c r="W363" s="228"/>
      <c r="X363" s="228"/>
      <c r="Y363" s="228"/>
      <c r="Z363" s="228"/>
      <c r="AA363" s="228"/>
    </row>
    <row r="364" spans="2:27" hidden="1" x14ac:dyDescent="0.25">
      <c r="B364" s="227" t="s">
        <v>115</v>
      </c>
      <c r="C364" s="228"/>
      <c r="D364" s="228"/>
      <c r="E364" s="228"/>
      <c r="F364" s="228"/>
      <c r="G364" s="228"/>
      <c r="H364" s="231">
        <f t="shared" ref="H364:V364" si="144">$I$31*TAN(RADIANS(H352))/COS(RADIANS(H353-$G$22))</f>
        <v>0</v>
      </c>
      <c r="I364" s="231">
        <f t="shared" si="144"/>
        <v>0</v>
      </c>
      <c r="J364" s="231">
        <f t="shared" si="144"/>
        <v>0</v>
      </c>
      <c r="K364" s="231">
        <f t="shared" si="144"/>
        <v>0</v>
      </c>
      <c r="L364" s="231">
        <f t="shared" si="144"/>
        <v>0</v>
      </c>
      <c r="M364" s="231">
        <f t="shared" si="144"/>
        <v>0</v>
      </c>
      <c r="N364" s="231">
        <f t="shared" si="144"/>
        <v>0</v>
      </c>
      <c r="O364" s="231">
        <f t="shared" si="144"/>
        <v>0</v>
      </c>
      <c r="P364" s="231">
        <f t="shared" si="144"/>
        <v>0</v>
      </c>
      <c r="Q364" s="231">
        <f t="shared" si="144"/>
        <v>0</v>
      </c>
      <c r="R364" s="231">
        <f t="shared" si="144"/>
        <v>0</v>
      </c>
      <c r="S364" s="231">
        <f t="shared" si="144"/>
        <v>0</v>
      </c>
      <c r="T364" s="231">
        <f t="shared" si="144"/>
        <v>0</v>
      </c>
      <c r="U364" s="231">
        <f t="shared" si="144"/>
        <v>0</v>
      </c>
      <c r="V364" s="231">
        <f t="shared" si="144"/>
        <v>0</v>
      </c>
      <c r="W364" s="228"/>
      <c r="X364" s="228"/>
      <c r="Y364" s="228"/>
      <c r="Z364" s="228"/>
      <c r="AA364" s="228"/>
    </row>
    <row r="365" spans="2:27" hidden="1" x14ac:dyDescent="0.25">
      <c r="B365" s="227" t="s">
        <v>121</v>
      </c>
      <c r="C365" s="228"/>
      <c r="D365" s="228"/>
      <c r="E365" s="228"/>
      <c r="F365" s="228"/>
      <c r="G365" s="228"/>
      <c r="H365" s="231">
        <f t="shared" ref="H365:V365" si="145">IF(H357=0,0,IF(H363&gt;$I$32+$I$33,IF($I$38-H363+$I$32+$I$33&lt;0,0,$I$38-H363+$I$32+$I$33),$I$38))</f>
        <v>0</v>
      </c>
      <c r="I365" s="231">
        <f t="shared" si="145"/>
        <v>0</v>
      </c>
      <c r="J365" s="231">
        <f t="shared" si="145"/>
        <v>0</v>
      </c>
      <c r="K365" s="231">
        <f t="shared" si="145"/>
        <v>0</v>
      </c>
      <c r="L365" s="231">
        <f t="shared" si="145"/>
        <v>0</v>
      </c>
      <c r="M365" s="231">
        <f t="shared" si="145"/>
        <v>0</v>
      </c>
      <c r="N365" s="231">
        <f t="shared" si="145"/>
        <v>0</v>
      </c>
      <c r="O365" s="231">
        <f t="shared" si="145"/>
        <v>0</v>
      </c>
      <c r="P365" s="231">
        <f t="shared" si="145"/>
        <v>0</v>
      </c>
      <c r="Q365" s="231">
        <f t="shared" si="145"/>
        <v>0</v>
      </c>
      <c r="R365" s="231">
        <f t="shared" si="145"/>
        <v>0</v>
      </c>
      <c r="S365" s="231">
        <f t="shared" si="145"/>
        <v>0</v>
      </c>
      <c r="T365" s="231">
        <f t="shared" si="145"/>
        <v>0</v>
      </c>
      <c r="U365" s="231">
        <f t="shared" si="145"/>
        <v>0</v>
      </c>
      <c r="V365" s="231">
        <f t="shared" si="145"/>
        <v>0</v>
      </c>
      <c r="W365" s="228"/>
      <c r="X365" s="228"/>
      <c r="Y365" s="228"/>
      <c r="Z365" s="228"/>
      <c r="AA365" s="228"/>
    </row>
    <row r="366" spans="2:27" hidden="1" x14ac:dyDescent="0.25">
      <c r="B366" s="227" t="s">
        <v>120</v>
      </c>
      <c r="C366" s="228"/>
      <c r="D366" s="228"/>
      <c r="E366" s="228"/>
      <c r="F366" s="228"/>
      <c r="G366" s="228"/>
      <c r="H366" s="231">
        <f t="shared" ref="H366:V366" si="146">IF(H357=0,0,IF(H364&gt;$I$32+$I$34,IF($I$39-H364+$I$32+$I$34&lt;0,0,$I$39-H364+$I$32+$I$34),$I$39))</f>
        <v>0</v>
      </c>
      <c r="I366" s="231">
        <f t="shared" si="146"/>
        <v>0</v>
      </c>
      <c r="J366" s="231">
        <f t="shared" si="146"/>
        <v>0</v>
      </c>
      <c r="K366" s="231">
        <f t="shared" si="146"/>
        <v>0</v>
      </c>
      <c r="L366" s="231">
        <f t="shared" si="146"/>
        <v>0</v>
      </c>
      <c r="M366" s="231">
        <f t="shared" si="146"/>
        <v>0</v>
      </c>
      <c r="N366" s="231">
        <f t="shared" si="146"/>
        <v>0</v>
      </c>
      <c r="O366" s="231">
        <f t="shared" si="146"/>
        <v>0</v>
      </c>
      <c r="P366" s="231">
        <f t="shared" si="146"/>
        <v>0</v>
      </c>
      <c r="Q366" s="231">
        <f t="shared" si="146"/>
        <v>0</v>
      </c>
      <c r="R366" s="231">
        <f t="shared" si="146"/>
        <v>0</v>
      </c>
      <c r="S366" s="231">
        <f t="shared" si="146"/>
        <v>0</v>
      </c>
      <c r="T366" s="231">
        <f t="shared" si="146"/>
        <v>0</v>
      </c>
      <c r="U366" s="231">
        <f t="shared" si="146"/>
        <v>0</v>
      </c>
      <c r="V366" s="231">
        <f t="shared" si="146"/>
        <v>0</v>
      </c>
      <c r="W366" s="228"/>
      <c r="X366" s="228"/>
      <c r="Y366" s="228"/>
      <c r="Z366" s="228"/>
      <c r="AA366" s="228"/>
    </row>
    <row r="367" spans="2:27" ht="15.75" hidden="1" thickBot="1" x14ac:dyDescent="0.3">
      <c r="B367" s="232" t="s">
        <v>23</v>
      </c>
      <c r="C367" s="233"/>
      <c r="D367" s="233"/>
      <c r="E367" s="233"/>
      <c r="F367" s="233"/>
      <c r="G367" s="233"/>
      <c r="H367" s="234">
        <f t="shared" ref="H367:V367" si="147">IF(H365*H366&lt;0,0,H365*H366)</f>
        <v>0</v>
      </c>
      <c r="I367" s="234">
        <f t="shared" si="147"/>
        <v>0</v>
      </c>
      <c r="J367" s="234">
        <f t="shared" si="147"/>
        <v>0</v>
      </c>
      <c r="K367" s="234">
        <f t="shared" si="147"/>
        <v>0</v>
      </c>
      <c r="L367" s="234">
        <f t="shared" si="147"/>
        <v>0</v>
      </c>
      <c r="M367" s="234">
        <f t="shared" si="147"/>
        <v>0</v>
      </c>
      <c r="N367" s="234">
        <f t="shared" si="147"/>
        <v>0</v>
      </c>
      <c r="O367" s="234">
        <f t="shared" si="147"/>
        <v>0</v>
      </c>
      <c r="P367" s="234">
        <f t="shared" si="147"/>
        <v>0</v>
      </c>
      <c r="Q367" s="234">
        <f t="shared" si="147"/>
        <v>0</v>
      </c>
      <c r="R367" s="234">
        <f t="shared" si="147"/>
        <v>0</v>
      </c>
      <c r="S367" s="234">
        <f t="shared" si="147"/>
        <v>0</v>
      </c>
      <c r="T367" s="234">
        <f t="shared" si="147"/>
        <v>0</v>
      </c>
      <c r="U367" s="234">
        <f t="shared" si="147"/>
        <v>0</v>
      </c>
      <c r="V367" s="234">
        <f t="shared" si="147"/>
        <v>0</v>
      </c>
      <c r="W367" s="233"/>
      <c r="X367" s="233"/>
      <c r="Y367" s="233"/>
      <c r="Z367" s="233"/>
      <c r="AA367" s="233"/>
    </row>
    <row r="368" spans="2:27" ht="16.5" hidden="1" thickTop="1" thickBot="1" x14ac:dyDescent="0.3">
      <c r="B368" s="235" t="s">
        <v>136</v>
      </c>
      <c r="C368" s="236">
        <f t="shared" ref="C368:AA368" si="148">(C367*C361*$C$15+($I$38*$I$39-C367)*C362)*$G$40*$G$41*$I$36</f>
        <v>0</v>
      </c>
      <c r="D368" s="236">
        <f t="shared" si="148"/>
        <v>0</v>
      </c>
      <c r="E368" s="236">
        <f t="shared" si="148"/>
        <v>0</v>
      </c>
      <c r="F368" s="236">
        <f t="shared" si="148"/>
        <v>0</v>
      </c>
      <c r="G368" s="236">
        <f t="shared" si="148"/>
        <v>0</v>
      </c>
      <c r="H368" s="236">
        <f t="shared" si="148"/>
        <v>0</v>
      </c>
      <c r="I368" s="236">
        <f t="shared" si="148"/>
        <v>0</v>
      </c>
      <c r="J368" s="236">
        <f t="shared" si="148"/>
        <v>0</v>
      </c>
      <c r="K368" s="236">
        <f t="shared" si="148"/>
        <v>0</v>
      </c>
      <c r="L368" s="236">
        <f t="shared" si="148"/>
        <v>0</v>
      </c>
      <c r="M368" s="236">
        <f t="shared" si="148"/>
        <v>0</v>
      </c>
      <c r="N368" s="236">
        <f t="shared" si="148"/>
        <v>0</v>
      </c>
      <c r="O368" s="236">
        <f t="shared" si="148"/>
        <v>0</v>
      </c>
      <c r="P368" s="236">
        <f t="shared" si="148"/>
        <v>0</v>
      </c>
      <c r="Q368" s="236">
        <f t="shared" si="148"/>
        <v>0</v>
      </c>
      <c r="R368" s="236">
        <f t="shared" si="148"/>
        <v>0</v>
      </c>
      <c r="S368" s="236">
        <f t="shared" si="148"/>
        <v>0</v>
      </c>
      <c r="T368" s="236">
        <f t="shared" si="148"/>
        <v>0</v>
      </c>
      <c r="U368" s="236">
        <f t="shared" si="148"/>
        <v>0</v>
      </c>
      <c r="V368" s="236">
        <f t="shared" si="148"/>
        <v>0</v>
      </c>
      <c r="W368" s="236">
        <f t="shared" si="148"/>
        <v>0</v>
      </c>
      <c r="X368" s="236">
        <f t="shared" si="148"/>
        <v>0</v>
      </c>
      <c r="Y368" s="236">
        <f t="shared" si="148"/>
        <v>0</v>
      </c>
      <c r="Z368" s="236">
        <f t="shared" si="148"/>
        <v>0</v>
      </c>
      <c r="AA368" s="236">
        <f t="shared" si="148"/>
        <v>0</v>
      </c>
    </row>
    <row r="369" spans="2:27" ht="16.5" hidden="1" thickTop="1" thickBot="1" x14ac:dyDescent="0.3">
      <c r="B369" s="237" t="s">
        <v>137</v>
      </c>
      <c r="C369" s="238">
        <f>$C$236</f>
        <v>18.05025253169417</v>
      </c>
      <c r="D369" s="238">
        <f>$D$236</f>
        <v>16.937822173508927</v>
      </c>
      <c r="E369" s="238">
        <f>$E$236</f>
        <v>16.238519215976524</v>
      </c>
      <c r="F369" s="238">
        <f>$F$236</f>
        <v>16</v>
      </c>
      <c r="G369" s="238">
        <f>$G$236</f>
        <v>16.238519215976524</v>
      </c>
      <c r="H369" s="238">
        <f>$H$236</f>
        <v>16.93782217350893</v>
      </c>
      <c r="I369" s="238">
        <f>$I$236</f>
        <v>18.05025253169417</v>
      </c>
      <c r="J369" s="238">
        <f>$J$236</f>
        <v>19.5</v>
      </c>
      <c r="K369" s="238">
        <f>$K$236</f>
        <v>21.188266684282354</v>
      </c>
      <c r="L369" s="238">
        <f>$L$236</f>
        <v>23</v>
      </c>
      <c r="M369" s="238">
        <f>$M$236</f>
        <v>24.811733315717646</v>
      </c>
      <c r="N369" s="238">
        <f>$N$236</f>
        <v>26.5</v>
      </c>
      <c r="O369" s="238">
        <f>$O$236</f>
        <v>27.949747468305834</v>
      </c>
      <c r="P369" s="238">
        <f>$P$236</f>
        <v>29.06217782649107</v>
      </c>
      <c r="Q369" s="238">
        <f>$Q$236</f>
        <v>29.76148078402348</v>
      </c>
      <c r="R369" s="238">
        <f>$R$236</f>
        <v>30</v>
      </c>
      <c r="S369" s="238">
        <f>$S$236</f>
        <v>29.76148078402348</v>
      </c>
      <c r="T369" s="238">
        <f>$T$236</f>
        <v>29.06217782649107</v>
      </c>
      <c r="U369" s="238">
        <f>$U$236</f>
        <v>27.949747468305834</v>
      </c>
      <c r="V369" s="238">
        <f>$V$236</f>
        <v>26.5</v>
      </c>
      <c r="W369" s="238">
        <f>$W$236</f>
        <v>24.811733315717646</v>
      </c>
      <c r="X369" s="238">
        <f>$X$236</f>
        <v>23</v>
      </c>
      <c r="Y369" s="238">
        <f>$Y$236</f>
        <v>21.188266684282354</v>
      </c>
      <c r="Z369" s="238">
        <f>$Z$236</f>
        <v>19.5</v>
      </c>
      <c r="AA369" s="238">
        <f>$AA$236</f>
        <v>18.05025253169417</v>
      </c>
    </row>
    <row r="370" spans="2:27" ht="16.5" hidden="1" thickTop="1" thickBot="1" x14ac:dyDescent="0.3">
      <c r="B370" s="239" t="s">
        <v>163</v>
      </c>
      <c r="C370" s="240">
        <f t="shared" ref="C370:AA370" si="149">$I$28*$I$29*$I$36*$I$37*(C369-$C$16)</f>
        <v>0</v>
      </c>
      <c r="D370" s="240">
        <f t="shared" si="149"/>
        <v>0</v>
      </c>
      <c r="E370" s="240">
        <f t="shared" si="149"/>
        <v>0</v>
      </c>
      <c r="F370" s="240">
        <f t="shared" si="149"/>
        <v>0</v>
      </c>
      <c r="G370" s="240">
        <f t="shared" si="149"/>
        <v>0</v>
      </c>
      <c r="H370" s="240">
        <f t="shared" si="149"/>
        <v>0</v>
      </c>
      <c r="I370" s="240">
        <f t="shared" si="149"/>
        <v>0</v>
      </c>
      <c r="J370" s="240">
        <f t="shared" si="149"/>
        <v>0</v>
      </c>
      <c r="K370" s="240">
        <f t="shared" si="149"/>
        <v>0</v>
      </c>
      <c r="L370" s="240">
        <f t="shared" si="149"/>
        <v>0</v>
      </c>
      <c r="M370" s="240">
        <f t="shared" si="149"/>
        <v>0</v>
      </c>
      <c r="N370" s="240">
        <f t="shared" si="149"/>
        <v>0</v>
      </c>
      <c r="O370" s="240">
        <f t="shared" si="149"/>
        <v>0</v>
      </c>
      <c r="P370" s="240">
        <f t="shared" si="149"/>
        <v>0</v>
      </c>
      <c r="Q370" s="240">
        <f t="shared" si="149"/>
        <v>0</v>
      </c>
      <c r="R370" s="240">
        <f t="shared" si="149"/>
        <v>0</v>
      </c>
      <c r="S370" s="240">
        <f t="shared" si="149"/>
        <v>0</v>
      </c>
      <c r="T370" s="240">
        <f t="shared" si="149"/>
        <v>0</v>
      </c>
      <c r="U370" s="240">
        <f t="shared" si="149"/>
        <v>0</v>
      </c>
      <c r="V370" s="240">
        <f t="shared" si="149"/>
        <v>0</v>
      </c>
      <c r="W370" s="240">
        <f t="shared" si="149"/>
        <v>0</v>
      </c>
      <c r="X370" s="240">
        <f t="shared" si="149"/>
        <v>0</v>
      </c>
      <c r="Y370" s="240">
        <f t="shared" si="149"/>
        <v>0</v>
      </c>
      <c r="Z370" s="240">
        <f t="shared" si="149"/>
        <v>0</v>
      </c>
      <c r="AA370" s="240">
        <f t="shared" si="149"/>
        <v>0</v>
      </c>
    </row>
    <row r="371" spans="2:27" ht="16.5" hidden="1" thickTop="1" thickBot="1" x14ac:dyDescent="0.3">
      <c r="B371" s="107" t="s">
        <v>155</v>
      </c>
      <c r="C371" s="112">
        <f t="shared" ref="C371:H371" si="150">C368+C370</f>
        <v>0</v>
      </c>
      <c r="D371" s="112">
        <f t="shared" si="150"/>
        <v>0</v>
      </c>
      <c r="E371" s="112">
        <f t="shared" si="150"/>
        <v>0</v>
      </c>
      <c r="F371" s="112">
        <f t="shared" si="150"/>
        <v>0</v>
      </c>
      <c r="G371" s="112">
        <f t="shared" si="150"/>
        <v>0</v>
      </c>
      <c r="H371" s="112">
        <f t="shared" si="150"/>
        <v>0</v>
      </c>
      <c r="I371" s="112">
        <f t="shared" ref="I371:AA371" si="151">I368+I370</f>
        <v>0</v>
      </c>
      <c r="J371" s="112">
        <f t="shared" si="151"/>
        <v>0</v>
      </c>
      <c r="K371" s="112">
        <f t="shared" si="151"/>
        <v>0</v>
      </c>
      <c r="L371" s="112">
        <f t="shared" si="151"/>
        <v>0</v>
      </c>
      <c r="M371" s="112">
        <f t="shared" si="151"/>
        <v>0</v>
      </c>
      <c r="N371" s="112">
        <f t="shared" si="151"/>
        <v>0</v>
      </c>
      <c r="O371" s="112">
        <f t="shared" si="151"/>
        <v>0</v>
      </c>
      <c r="P371" s="112">
        <f t="shared" si="151"/>
        <v>0</v>
      </c>
      <c r="Q371" s="112">
        <f t="shared" si="151"/>
        <v>0</v>
      </c>
      <c r="R371" s="112">
        <f t="shared" si="151"/>
        <v>0</v>
      </c>
      <c r="S371" s="112">
        <f t="shared" si="151"/>
        <v>0</v>
      </c>
      <c r="T371" s="112">
        <f t="shared" si="151"/>
        <v>0</v>
      </c>
      <c r="U371" s="112">
        <f t="shared" si="151"/>
        <v>0</v>
      </c>
      <c r="V371" s="112">
        <f t="shared" si="151"/>
        <v>0</v>
      </c>
      <c r="W371" s="112">
        <f t="shared" si="151"/>
        <v>0</v>
      </c>
      <c r="X371" s="112">
        <f t="shared" si="151"/>
        <v>0</v>
      </c>
      <c r="Y371" s="112">
        <f t="shared" si="151"/>
        <v>0</v>
      </c>
      <c r="Z371" s="112">
        <f t="shared" si="151"/>
        <v>0</v>
      </c>
      <c r="AA371" s="112">
        <f t="shared" si="151"/>
        <v>0</v>
      </c>
    </row>
    <row r="372" spans="2:27" s="1" customFormat="1" ht="16.5" hidden="1" thickTop="1" thickBot="1" x14ac:dyDescent="0.3">
      <c r="B372" s="108"/>
      <c r="C372" s="136"/>
      <c r="D372" s="136"/>
      <c r="E372" s="136"/>
      <c r="F372" s="136"/>
      <c r="G372" s="136"/>
      <c r="H372" s="136"/>
      <c r="I372" s="136"/>
      <c r="J372" s="136"/>
      <c r="K372" s="136"/>
      <c r="L372" s="136"/>
      <c r="M372" s="136"/>
      <c r="N372" s="136"/>
      <c r="O372" s="136"/>
      <c r="P372" s="136"/>
      <c r="Q372" s="136"/>
      <c r="R372" s="136"/>
      <c r="S372" s="136"/>
      <c r="T372" s="136"/>
      <c r="U372" s="136"/>
      <c r="V372" s="136"/>
    </row>
    <row r="373" spans="2:27" ht="16.5" hidden="1" thickTop="1" thickBot="1" x14ac:dyDescent="0.3">
      <c r="B373" s="235" t="s">
        <v>173</v>
      </c>
      <c r="C373" s="109"/>
      <c r="D373" s="109"/>
      <c r="E373" s="109"/>
      <c r="F373" s="109"/>
      <c r="G373" s="109"/>
      <c r="H373" s="109"/>
      <c r="I373" s="109"/>
      <c r="J373" s="109"/>
      <c r="K373" s="109"/>
      <c r="L373" s="109"/>
      <c r="M373" s="109"/>
      <c r="N373" s="109"/>
      <c r="O373" s="109"/>
      <c r="P373" s="109"/>
      <c r="Q373" s="109"/>
      <c r="R373" s="1"/>
      <c r="S373" s="1"/>
      <c r="T373" s="1"/>
      <c r="U373" s="1"/>
      <c r="V373" s="1"/>
      <c r="W373" s="1"/>
      <c r="X373" s="1"/>
      <c r="Y373" s="1"/>
      <c r="Z373" s="1"/>
      <c r="AA373" s="1"/>
    </row>
    <row r="374" spans="2:27" ht="16.5" hidden="1" thickTop="1" thickBot="1" x14ac:dyDescent="0.3">
      <c r="B374" s="243" t="s">
        <v>138</v>
      </c>
      <c r="C374" s="244">
        <f>C369+($G$47*(IF(C357=0,0,C359)/15))</f>
        <v>18.05025253169417</v>
      </c>
      <c r="D374" s="244">
        <f t="shared" ref="D374:AA374" si="152">D369+($G$47*(IF(D357=0,0,D359)/15))</f>
        <v>16.937822173508927</v>
      </c>
      <c r="E374" s="244">
        <f t="shared" si="152"/>
        <v>16.238519215976524</v>
      </c>
      <c r="F374" s="244">
        <f t="shared" si="152"/>
        <v>16</v>
      </c>
      <c r="G374" s="244">
        <f>G369+($G$47*(IF(G357=0,0,G359)/15))</f>
        <v>16.238519215976524</v>
      </c>
      <c r="H374" s="244">
        <f t="shared" si="152"/>
        <v>19.950100689698729</v>
      </c>
      <c r="I374" s="244">
        <f t="shared" si="152"/>
        <v>30.812012849200002</v>
      </c>
      <c r="J374" s="244">
        <f t="shared" si="152"/>
        <v>42.611068371901695</v>
      </c>
      <c r="K374" s="244">
        <f t="shared" si="152"/>
        <v>51.643439983198448</v>
      </c>
      <c r="L374" s="244">
        <f t="shared" si="152"/>
        <v>57.578263723432819</v>
      </c>
      <c r="M374" s="244">
        <f t="shared" si="152"/>
        <v>59.542855941751888</v>
      </c>
      <c r="N374" s="244">
        <f t="shared" si="152"/>
        <v>57.959794697541689</v>
      </c>
      <c r="O374" s="244">
        <f t="shared" si="152"/>
        <v>53.003175801118687</v>
      </c>
      <c r="P374" s="244">
        <f t="shared" si="152"/>
        <v>45.109416667043504</v>
      </c>
      <c r="Q374" s="244">
        <f t="shared" si="152"/>
        <v>29.76148078402348</v>
      </c>
      <c r="R374" s="244">
        <f t="shared" si="152"/>
        <v>30</v>
      </c>
      <c r="S374" s="244">
        <f t="shared" si="152"/>
        <v>29.76148078402348</v>
      </c>
      <c r="T374" s="244">
        <f t="shared" si="152"/>
        <v>29.06217782649107</v>
      </c>
      <c r="U374" s="244">
        <f t="shared" si="152"/>
        <v>27.949747468305834</v>
      </c>
      <c r="V374" s="244">
        <f t="shared" si="152"/>
        <v>26.5</v>
      </c>
      <c r="W374" s="244">
        <f t="shared" si="152"/>
        <v>24.811733315717646</v>
      </c>
      <c r="X374" s="244">
        <f t="shared" si="152"/>
        <v>23</v>
      </c>
      <c r="Y374" s="244">
        <f t="shared" si="152"/>
        <v>21.188266684282354</v>
      </c>
      <c r="Z374" s="244">
        <f t="shared" si="152"/>
        <v>19.5</v>
      </c>
      <c r="AA374" s="244">
        <f t="shared" si="152"/>
        <v>18.05025253169417</v>
      </c>
    </row>
    <row r="375" spans="2:27" ht="16.5" hidden="1" thickTop="1" thickBot="1" x14ac:dyDescent="0.3">
      <c r="B375" s="245" t="s">
        <v>164</v>
      </c>
      <c r="C375" s="240">
        <f t="shared" ref="C375:AA375" si="153">$G$45*$G$44*(C374-$C$16)</f>
        <v>0</v>
      </c>
      <c r="D375" s="240">
        <f t="shared" si="153"/>
        <v>0</v>
      </c>
      <c r="E375" s="240">
        <f t="shared" si="153"/>
        <v>0</v>
      </c>
      <c r="F375" s="240">
        <f t="shared" si="153"/>
        <v>0</v>
      </c>
      <c r="G375" s="240">
        <f t="shared" si="153"/>
        <v>0</v>
      </c>
      <c r="H375" s="240">
        <f t="shared" si="153"/>
        <v>0</v>
      </c>
      <c r="I375" s="240">
        <f t="shared" si="153"/>
        <v>0</v>
      </c>
      <c r="J375" s="240">
        <f t="shared" si="153"/>
        <v>0</v>
      </c>
      <c r="K375" s="240">
        <f t="shared" si="153"/>
        <v>0</v>
      </c>
      <c r="L375" s="240">
        <f t="shared" si="153"/>
        <v>0</v>
      </c>
      <c r="M375" s="240">
        <f t="shared" si="153"/>
        <v>0</v>
      </c>
      <c r="N375" s="240">
        <f t="shared" si="153"/>
        <v>0</v>
      </c>
      <c r="O375" s="240">
        <f t="shared" si="153"/>
        <v>0</v>
      </c>
      <c r="P375" s="240">
        <f t="shared" si="153"/>
        <v>0</v>
      </c>
      <c r="Q375" s="240">
        <f t="shared" si="153"/>
        <v>0</v>
      </c>
      <c r="R375" s="240">
        <f t="shared" si="153"/>
        <v>0</v>
      </c>
      <c r="S375" s="240">
        <f t="shared" si="153"/>
        <v>0</v>
      </c>
      <c r="T375" s="240">
        <f t="shared" si="153"/>
        <v>0</v>
      </c>
      <c r="U375" s="240">
        <f t="shared" si="153"/>
        <v>0</v>
      </c>
      <c r="V375" s="240">
        <f t="shared" si="153"/>
        <v>0</v>
      </c>
      <c r="W375" s="240">
        <f t="shared" si="153"/>
        <v>0</v>
      </c>
      <c r="X375" s="240">
        <f t="shared" si="153"/>
        <v>0</v>
      </c>
      <c r="Y375" s="240">
        <f t="shared" si="153"/>
        <v>0</v>
      </c>
      <c r="Z375" s="240">
        <f t="shared" si="153"/>
        <v>0</v>
      </c>
      <c r="AA375" s="240">
        <f t="shared" si="153"/>
        <v>0</v>
      </c>
    </row>
    <row r="376" spans="2:27" ht="15.75" hidden="1" thickTop="1" x14ac:dyDescent="0.25">
      <c r="B376" s="246" t="s">
        <v>158</v>
      </c>
      <c r="C376" s="539">
        <f>$H$51</f>
        <v>0</v>
      </c>
      <c r="D376" s="539"/>
      <c r="E376" s="539"/>
      <c r="F376" s="539"/>
      <c r="G376" s="539"/>
      <c r="H376" s="539"/>
      <c r="I376" s="539"/>
      <c r="J376" s="539"/>
      <c r="K376" s="539"/>
      <c r="L376" s="539"/>
      <c r="M376" s="539"/>
      <c r="N376" s="539"/>
      <c r="O376" s="539"/>
      <c r="P376" s="539"/>
      <c r="Q376" s="539"/>
      <c r="R376" s="539"/>
      <c r="S376" s="539"/>
      <c r="T376" s="539"/>
      <c r="U376" s="539"/>
      <c r="V376" s="539"/>
      <c r="W376" s="539"/>
      <c r="X376" s="539"/>
      <c r="Y376" s="539"/>
      <c r="Z376" s="539"/>
      <c r="AA376" s="539"/>
    </row>
    <row r="377" spans="2:27" hidden="1" x14ac:dyDescent="0.25">
      <c r="B377" s="247" t="s">
        <v>160</v>
      </c>
      <c r="C377" s="225">
        <f>C350-$C$376</f>
        <v>0</v>
      </c>
      <c r="D377" s="225">
        <f t="shared" ref="D377:AA377" si="154">D350-$C$376</f>
        <v>1</v>
      </c>
      <c r="E377" s="225">
        <f t="shared" si="154"/>
        <v>2</v>
      </c>
      <c r="F377" s="225">
        <f t="shared" si="154"/>
        <v>3</v>
      </c>
      <c r="G377" s="225">
        <f t="shared" si="154"/>
        <v>4</v>
      </c>
      <c r="H377" s="225">
        <f t="shared" si="154"/>
        <v>5</v>
      </c>
      <c r="I377" s="225">
        <f t="shared" si="154"/>
        <v>6</v>
      </c>
      <c r="J377" s="225">
        <f t="shared" si="154"/>
        <v>7</v>
      </c>
      <c r="K377" s="225">
        <f t="shared" si="154"/>
        <v>8</v>
      </c>
      <c r="L377" s="225">
        <f t="shared" si="154"/>
        <v>9</v>
      </c>
      <c r="M377" s="225">
        <f t="shared" si="154"/>
        <v>10</v>
      </c>
      <c r="N377" s="225">
        <f t="shared" si="154"/>
        <v>11</v>
      </c>
      <c r="O377" s="225">
        <f t="shared" si="154"/>
        <v>12</v>
      </c>
      <c r="P377" s="225">
        <f t="shared" si="154"/>
        <v>13</v>
      </c>
      <c r="Q377" s="225">
        <f t="shared" si="154"/>
        <v>14</v>
      </c>
      <c r="R377" s="225">
        <f t="shared" si="154"/>
        <v>15</v>
      </c>
      <c r="S377" s="225">
        <f t="shared" si="154"/>
        <v>16</v>
      </c>
      <c r="T377" s="225">
        <f t="shared" si="154"/>
        <v>17</v>
      </c>
      <c r="U377" s="225">
        <f t="shared" si="154"/>
        <v>18</v>
      </c>
      <c r="V377" s="225">
        <f t="shared" si="154"/>
        <v>19</v>
      </c>
      <c r="W377" s="225">
        <f t="shared" si="154"/>
        <v>20</v>
      </c>
      <c r="X377" s="225">
        <f t="shared" si="154"/>
        <v>21</v>
      </c>
      <c r="Y377" s="225">
        <f t="shared" si="154"/>
        <v>22</v>
      </c>
      <c r="Z377" s="225">
        <f t="shared" si="154"/>
        <v>23</v>
      </c>
      <c r="AA377" s="225">
        <f t="shared" si="154"/>
        <v>24</v>
      </c>
    </row>
    <row r="378" spans="2:27" hidden="1" x14ac:dyDescent="0.25">
      <c r="B378" s="247" t="s">
        <v>162</v>
      </c>
      <c r="C378" s="225">
        <f>IF(C377&gt;0,C377,IF($C$376&gt;0,(C377+24),(C350-$C$376)))</f>
        <v>0</v>
      </c>
      <c r="D378" s="225">
        <f>IF(D377&gt;0,D377,IF($C$376&gt;0,(D377+24),(D350-$C$376)))</f>
        <v>1</v>
      </c>
      <c r="E378" s="225">
        <f>IF(E377&gt;0,E377,IF($C$376&gt;0,(E377+24),(E350-$C$376)))</f>
        <v>2</v>
      </c>
      <c r="F378" s="225">
        <f t="shared" ref="F378:AA378" si="155">IF(F377&gt;0,F377,IF($C$376&gt;0,(F377+24),(F350-$C$376)))</f>
        <v>3</v>
      </c>
      <c r="G378" s="225">
        <f t="shared" si="155"/>
        <v>4</v>
      </c>
      <c r="H378" s="225">
        <f t="shared" si="155"/>
        <v>5</v>
      </c>
      <c r="I378" s="225">
        <f t="shared" si="155"/>
        <v>6</v>
      </c>
      <c r="J378" s="225">
        <f t="shared" si="155"/>
        <v>7</v>
      </c>
      <c r="K378" s="225">
        <f t="shared" si="155"/>
        <v>8</v>
      </c>
      <c r="L378" s="225">
        <f t="shared" si="155"/>
        <v>9</v>
      </c>
      <c r="M378" s="225">
        <f t="shared" si="155"/>
        <v>10</v>
      </c>
      <c r="N378" s="225">
        <f t="shared" si="155"/>
        <v>11</v>
      </c>
      <c r="O378" s="225">
        <f t="shared" si="155"/>
        <v>12</v>
      </c>
      <c r="P378" s="225">
        <f t="shared" si="155"/>
        <v>13</v>
      </c>
      <c r="Q378" s="225">
        <f t="shared" si="155"/>
        <v>14</v>
      </c>
      <c r="R378" s="225">
        <f t="shared" si="155"/>
        <v>15</v>
      </c>
      <c r="S378" s="225">
        <f t="shared" si="155"/>
        <v>16</v>
      </c>
      <c r="T378" s="225">
        <f t="shared" si="155"/>
        <v>17</v>
      </c>
      <c r="U378" s="225">
        <f t="shared" si="155"/>
        <v>18</v>
      </c>
      <c r="V378" s="225">
        <f t="shared" si="155"/>
        <v>19</v>
      </c>
      <c r="W378" s="225">
        <f t="shared" si="155"/>
        <v>20</v>
      </c>
      <c r="X378" s="225">
        <f t="shared" si="155"/>
        <v>21</v>
      </c>
      <c r="Y378" s="225">
        <f t="shared" si="155"/>
        <v>22</v>
      </c>
      <c r="Z378" s="225">
        <f t="shared" si="155"/>
        <v>23</v>
      </c>
      <c r="AA378" s="225">
        <f t="shared" si="155"/>
        <v>24</v>
      </c>
    </row>
    <row r="379" spans="2:27" hidden="1" x14ac:dyDescent="0.25">
      <c r="B379" s="248" t="s">
        <v>161</v>
      </c>
      <c r="C379" s="357">
        <f>LOOKUP(C378,$C$350:$AA$350,$C$374:$AA$374)</f>
        <v>18.05025253169417</v>
      </c>
      <c r="D379" s="357">
        <f t="shared" ref="D379:AA379" si="156">LOOKUP(D378,$C$350:$AA$350,$C$374:$AA$374)</f>
        <v>16.937822173508927</v>
      </c>
      <c r="E379" s="357">
        <f t="shared" si="156"/>
        <v>16.238519215976524</v>
      </c>
      <c r="F379" s="357">
        <f t="shared" si="156"/>
        <v>16</v>
      </c>
      <c r="G379" s="357">
        <f t="shared" si="156"/>
        <v>16.238519215976524</v>
      </c>
      <c r="H379" s="357">
        <f t="shared" si="156"/>
        <v>19.950100689698729</v>
      </c>
      <c r="I379" s="357">
        <f t="shared" si="156"/>
        <v>30.812012849200002</v>
      </c>
      <c r="J379" s="357">
        <f t="shared" si="156"/>
        <v>42.611068371901695</v>
      </c>
      <c r="K379" s="357">
        <f t="shared" si="156"/>
        <v>51.643439983198448</v>
      </c>
      <c r="L379" s="357">
        <f t="shared" si="156"/>
        <v>57.578263723432819</v>
      </c>
      <c r="M379" s="357">
        <f t="shared" si="156"/>
        <v>59.542855941751888</v>
      </c>
      <c r="N379" s="357">
        <f t="shared" si="156"/>
        <v>57.959794697541689</v>
      </c>
      <c r="O379" s="357">
        <f t="shared" si="156"/>
        <v>53.003175801118687</v>
      </c>
      <c r="P379" s="357">
        <f t="shared" si="156"/>
        <v>45.109416667043504</v>
      </c>
      <c r="Q379" s="357">
        <f t="shared" si="156"/>
        <v>29.76148078402348</v>
      </c>
      <c r="R379" s="357">
        <f t="shared" si="156"/>
        <v>30</v>
      </c>
      <c r="S379" s="357">
        <f t="shared" si="156"/>
        <v>29.76148078402348</v>
      </c>
      <c r="T379" s="357">
        <f t="shared" si="156"/>
        <v>29.06217782649107</v>
      </c>
      <c r="U379" s="357">
        <f t="shared" si="156"/>
        <v>27.949747468305834</v>
      </c>
      <c r="V379" s="357">
        <f t="shared" si="156"/>
        <v>26.5</v>
      </c>
      <c r="W379" s="357">
        <f t="shared" si="156"/>
        <v>24.811733315717646</v>
      </c>
      <c r="X379" s="357">
        <f t="shared" si="156"/>
        <v>23</v>
      </c>
      <c r="Y379" s="357">
        <f t="shared" si="156"/>
        <v>21.188266684282354</v>
      </c>
      <c r="Z379" s="357">
        <f t="shared" si="156"/>
        <v>19.5</v>
      </c>
      <c r="AA379" s="357">
        <f t="shared" si="156"/>
        <v>18.05025253169417</v>
      </c>
    </row>
    <row r="380" spans="2:27" ht="15.75" hidden="1" thickBot="1" x14ac:dyDescent="0.3">
      <c r="B380" s="249" t="s">
        <v>157</v>
      </c>
      <c r="C380" s="540">
        <f>AVERAGE(C374:AA374)</f>
        <v>31.250415250263259</v>
      </c>
      <c r="D380" s="540"/>
      <c r="E380" s="540"/>
      <c r="F380" s="540"/>
      <c r="G380" s="540"/>
      <c r="H380" s="540"/>
      <c r="I380" s="540"/>
      <c r="J380" s="540"/>
      <c r="K380" s="540"/>
      <c r="L380" s="540"/>
      <c r="M380" s="540"/>
      <c r="N380" s="540"/>
      <c r="O380" s="540"/>
      <c r="P380" s="540"/>
      <c r="Q380" s="540"/>
      <c r="R380" s="540"/>
      <c r="S380" s="540"/>
      <c r="T380" s="540"/>
      <c r="U380" s="540"/>
      <c r="V380" s="540"/>
      <c r="W380" s="540"/>
      <c r="X380" s="540"/>
      <c r="Y380" s="540"/>
      <c r="Z380" s="540"/>
      <c r="AA380" s="540"/>
    </row>
    <row r="381" spans="2:27" ht="16.5" hidden="1" thickTop="1" thickBot="1" x14ac:dyDescent="0.3">
      <c r="B381" s="245" t="s">
        <v>165</v>
      </c>
      <c r="C381" s="250">
        <f t="shared" ref="C381:AA381" si="157">$G$45*$G$44*(($C$380-$C$16)+$G$52*(C379-$C$380))</f>
        <v>0</v>
      </c>
      <c r="D381" s="250">
        <f t="shared" si="157"/>
        <v>0</v>
      </c>
      <c r="E381" s="250">
        <f t="shared" si="157"/>
        <v>0</v>
      </c>
      <c r="F381" s="250">
        <f t="shared" si="157"/>
        <v>0</v>
      </c>
      <c r="G381" s="250">
        <f t="shared" si="157"/>
        <v>0</v>
      </c>
      <c r="H381" s="250">
        <f t="shared" si="157"/>
        <v>0</v>
      </c>
      <c r="I381" s="250">
        <f t="shared" si="157"/>
        <v>0</v>
      </c>
      <c r="J381" s="250">
        <f t="shared" si="157"/>
        <v>0</v>
      </c>
      <c r="K381" s="250">
        <f t="shared" si="157"/>
        <v>0</v>
      </c>
      <c r="L381" s="250">
        <f t="shared" si="157"/>
        <v>0</v>
      </c>
      <c r="M381" s="250">
        <f t="shared" si="157"/>
        <v>0</v>
      </c>
      <c r="N381" s="250">
        <f t="shared" si="157"/>
        <v>0</v>
      </c>
      <c r="O381" s="250">
        <f t="shared" si="157"/>
        <v>0</v>
      </c>
      <c r="P381" s="250">
        <f t="shared" si="157"/>
        <v>0</v>
      </c>
      <c r="Q381" s="250">
        <f t="shared" si="157"/>
        <v>0</v>
      </c>
      <c r="R381" s="250">
        <f t="shared" si="157"/>
        <v>0</v>
      </c>
      <c r="S381" s="250">
        <f t="shared" si="157"/>
        <v>0</v>
      </c>
      <c r="T381" s="250">
        <f t="shared" si="157"/>
        <v>0</v>
      </c>
      <c r="U381" s="250">
        <f t="shared" si="157"/>
        <v>0</v>
      </c>
      <c r="V381" s="250">
        <f t="shared" si="157"/>
        <v>0</v>
      </c>
      <c r="W381" s="250">
        <f t="shared" si="157"/>
        <v>0</v>
      </c>
      <c r="X381" s="250">
        <f t="shared" si="157"/>
        <v>0</v>
      </c>
      <c r="Y381" s="250">
        <f t="shared" si="157"/>
        <v>0</v>
      </c>
      <c r="Z381" s="250">
        <f t="shared" si="157"/>
        <v>0</v>
      </c>
      <c r="AA381" s="250">
        <f t="shared" si="157"/>
        <v>0</v>
      </c>
    </row>
    <row r="382" spans="2:27" ht="16.5" hidden="1" thickTop="1" thickBot="1" x14ac:dyDescent="0.3">
      <c r="B382" s="245" t="s">
        <v>166</v>
      </c>
      <c r="C382" s="240">
        <f t="shared" ref="C382:AA382" si="158">$G$45*$G$44*($C$380-$C$16)</f>
        <v>0</v>
      </c>
      <c r="D382" s="240">
        <f t="shared" si="158"/>
        <v>0</v>
      </c>
      <c r="E382" s="240">
        <f t="shared" si="158"/>
        <v>0</v>
      </c>
      <c r="F382" s="240">
        <f t="shared" si="158"/>
        <v>0</v>
      </c>
      <c r="G382" s="240">
        <f t="shared" si="158"/>
        <v>0</v>
      </c>
      <c r="H382" s="240">
        <f t="shared" si="158"/>
        <v>0</v>
      </c>
      <c r="I382" s="240">
        <f t="shared" si="158"/>
        <v>0</v>
      </c>
      <c r="J382" s="240">
        <f t="shared" si="158"/>
        <v>0</v>
      </c>
      <c r="K382" s="240">
        <f t="shared" si="158"/>
        <v>0</v>
      </c>
      <c r="L382" s="240">
        <f t="shared" si="158"/>
        <v>0</v>
      </c>
      <c r="M382" s="240">
        <f t="shared" si="158"/>
        <v>0</v>
      </c>
      <c r="N382" s="240">
        <f t="shared" si="158"/>
        <v>0</v>
      </c>
      <c r="O382" s="240">
        <f t="shared" si="158"/>
        <v>0</v>
      </c>
      <c r="P382" s="240">
        <f t="shared" si="158"/>
        <v>0</v>
      </c>
      <c r="Q382" s="240">
        <f t="shared" si="158"/>
        <v>0</v>
      </c>
      <c r="R382" s="240">
        <f t="shared" si="158"/>
        <v>0</v>
      </c>
      <c r="S382" s="240">
        <f t="shared" si="158"/>
        <v>0</v>
      </c>
      <c r="T382" s="240">
        <f t="shared" si="158"/>
        <v>0</v>
      </c>
      <c r="U382" s="240">
        <f t="shared" si="158"/>
        <v>0</v>
      </c>
      <c r="V382" s="240">
        <f t="shared" si="158"/>
        <v>0</v>
      </c>
      <c r="W382" s="240">
        <f t="shared" si="158"/>
        <v>0</v>
      </c>
      <c r="X382" s="240">
        <f t="shared" si="158"/>
        <v>0</v>
      </c>
      <c r="Y382" s="240">
        <f t="shared" si="158"/>
        <v>0</v>
      </c>
      <c r="Z382" s="240">
        <f t="shared" si="158"/>
        <v>0</v>
      </c>
      <c r="AA382" s="240">
        <f t="shared" si="158"/>
        <v>0</v>
      </c>
    </row>
    <row r="383" spans="2:27" ht="16.5" hidden="1" thickTop="1" thickBot="1" x14ac:dyDescent="0.3">
      <c r="B383" s="117" t="s">
        <v>169</v>
      </c>
      <c r="C383" s="112">
        <f>IF($I$51=1,C375,IF($I$51=2,C381,(C382)))</f>
        <v>0</v>
      </c>
      <c r="D383" s="112">
        <f>IF($I$51=1,D375,IF($I$51=2,D381,(D382)))</f>
        <v>0</v>
      </c>
      <c r="E383" s="112">
        <f t="shared" ref="E383:AA383" si="159">IF($I$51=1,E375,IF($I$51=2,E381,(E382)))</f>
        <v>0</v>
      </c>
      <c r="F383" s="112">
        <f t="shared" si="159"/>
        <v>0</v>
      </c>
      <c r="G383" s="112">
        <f t="shared" si="159"/>
        <v>0</v>
      </c>
      <c r="H383" s="112">
        <f>IF($I$51=1,H375,IF($I$51=2,H381,(H382)))</f>
        <v>0</v>
      </c>
      <c r="I383" s="112">
        <f t="shared" si="159"/>
        <v>0</v>
      </c>
      <c r="J383" s="112">
        <f t="shared" si="159"/>
        <v>0</v>
      </c>
      <c r="K383" s="112">
        <f t="shared" si="159"/>
        <v>0</v>
      </c>
      <c r="L383" s="112">
        <f t="shared" si="159"/>
        <v>0</v>
      </c>
      <c r="M383" s="112">
        <f t="shared" si="159"/>
        <v>0</v>
      </c>
      <c r="N383" s="112">
        <f t="shared" si="159"/>
        <v>0</v>
      </c>
      <c r="O383" s="112">
        <f t="shared" si="159"/>
        <v>0</v>
      </c>
      <c r="P383" s="112">
        <f t="shared" si="159"/>
        <v>0</v>
      </c>
      <c r="Q383" s="112">
        <f t="shared" si="159"/>
        <v>0</v>
      </c>
      <c r="R383" s="112">
        <f t="shared" si="159"/>
        <v>0</v>
      </c>
      <c r="S383" s="112">
        <f>IF($I$51=1,S375,IF($I$51=2,S381,(S382)))</f>
        <v>0</v>
      </c>
      <c r="T383" s="112">
        <f t="shared" si="159"/>
        <v>0</v>
      </c>
      <c r="U383" s="112">
        <f t="shared" si="159"/>
        <v>0</v>
      </c>
      <c r="V383" s="112">
        <f t="shared" si="159"/>
        <v>0</v>
      </c>
      <c r="W383" s="112">
        <f t="shared" si="159"/>
        <v>0</v>
      </c>
      <c r="X383" s="112">
        <f t="shared" si="159"/>
        <v>0</v>
      </c>
      <c r="Y383" s="112">
        <f t="shared" si="159"/>
        <v>0</v>
      </c>
      <c r="Z383" s="112">
        <f t="shared" si="159"/>
        <v>0</v>
      </c>
      <c r="AA383" s="112">
        <f t="shared" si="159"/>
        <v>0</v>
      </c>
    </row>
    <row r="384" spans="2:27" ht="16.5" hidden="1" thickTop="1" thickBot="1" x14ac:dyDescent="0.3"/>
    <row r="385" spans="2:27" ht="16.5" hidden="1" thickTop="1" thickBot="1" x14ac:dyDescent="0.3">
      <c r="B385" s="268" t="s">
        <v>109</v>
      </c>
      <c r="C385" s="46" t="s">
        <v>76</v>
      </c>
      <c r="D385" s="269" t="s">
        <v>299</v>
      </c>
      <c r="E385" s="1"/>
      <c r="F385" s="1"/>
      <c r="G385" s="1"/>
      <c r="H385" s="1"/>
      <c r="I385" s="1"/>
      <c r="J385" s="1"/>
      <c r="K385" s="1"/>
      <c r="L385" s="1"/>
      <c r="M385" s="1"/>
      <c r="N385" s="1"/>
      <c r="O385" s="1"/>
      <c r="P385" s="1"/>
      <c r="Q385" s="1"/>
    </row>
    <row r="386" spans="2:27" ht="15.75" hidden="1" thickTop="1" x14ac:dyDescent="0.25">
      <c r="B386" s="251" t="s">
        <v>24</v>
      </c>
      <c r="C386" s="252">
        <v>0</v>
      </c>
      <c r="D386" s="253">
        <v>1</v>
      </c>
      <c r="E386" s="253">
        <v>2</v>
      </c>
      <c r="F386" s="253">
        <v>3</v>
      </c>
      <c r="G386" s="253">
        <v>4</v>
      </c>
      <c r="H386" s="253">
        <v>5</v>
      </c>
      <c r="I386" s="253">
        <v>6</v>
      </c>
      <c r="J386" s="253">
        <v>7</v>
      </c>
      <c r="K386" s="253">
        <v>8</v>
      </c>
      <c r="L386" s="253">
        <v>9</v>
      </c>
      <c r="M386" s="253">
        <v>10</v>
      </c>
      <c r="N386" s="254">
        <v>11</v>
      </c>
      <c r="O386" s="253">
        <v>12</v>
      </c>
      <c r="P386" s="253">
        <v>13</v>
      </c>
      <c r="Q386" s="253">
        <v>14</v>
      </c>
      <c r="R386" s="253">
        <v>15</v>
      </c>
      <c r="S386" s="253">
        <v>16</v>
      </c>
      <c r="T386" s="253">
        <v>17</v>
      </c>
      <c r="U386" s="253">
        <v>18</v>
      </c>
      <c r="V386" s="253">
        <v>19</v>
      </c>
      <c r="W386" s="253">
        <v>20</v>
      </c>
      <c r="X386" s="253">
        <v>21</v>
      </c>
      <c r="Y386" s="253">
        <v>22</v>
      </c>
      <c r="Z386" s="253">
        <v>23</v>
      </c>
      <c r="AA386" s="253">
        <v>24</v>
      </c>
    </row>
    <row r="387" spans="2:27" hidden="1" x14ac:dyDescent="0.25">
      <c r="B387" s="255" t="s">
        <v>25</v>
      </c>
      <c r="C387" s="253">
        <f t="shared" ref="C387:H387" si="160">C386*360/24</f>
        <v>0</v>
      </c>
      <c r="D387" s="253">
        <f t="shared" si="160"/>
        <v>15</v>
      </c>
      <c r="E387" s="253">
        <f t="shared" si="160"/>
        <v>30</v>
      </c>
      <c r="F387" s="253">
        <f t="shared" si="160"/>
        <v>45</v>
      </c>
      <c r="G387" s="253">
        <f t="shared" si="160"/>
        <v>60</v>
      </c>
      <c r="H387" s="253">
        <f t="shared" si="160"/>
        <v>75</v>
      </c>
      <c r="I387" s="253">
        <f t="shared" ref="I387:O387" si="161">I386*360/24</f>
        <v>90</v>
      </c>
      <c r="J387" s="253">
        <f t="shared" si="161"/>
        <v>105</v>
      </c>
      <c r="K387" s="253">
        <f t="shared" si="161"/>
        <v>120</v>
      </c>
      <c r="L387" s="253">
        <f t="shared" si="161"/>
        <v>135</v>
      </c>
      <c r="M387" s="253">
        <f t="shared" si="161"/>
        <v>150</v>
      </c>
      <c r="N387" s="254">
        <f t="shared" si="161"/>
        <v>165</v>
      </c>
      <c r="O387" s="253">
        <f t="shared" si="161"/>
        <v>180</v>
      </c>
      <c r="P387" s="253">
        <f>P386*360/24</f>
        <v>195</v>
      </c>
      <c r="Q387" s="253">
        <f>Q386*360/24</f>
        <v>210</v>
      </c>
      <c r="R387" s="253">
        <f>R386*360/24</f>
        <v>225</v>
      </c>
      <c r="S387" s="253">
        <f t="shared" ref="S387:AA387" si="162">S386*360/24</f>
        <v>240</v>
      </c>
      <c r="T387" s="253">
        <f t="shared" si="162"/>
        <v>255</v>
      </c>
      <c r="U387" s="253">
        <f t="shared" si="162"/>
        <v>270</v>
      </c>
      <c r="V387" s="253">
        <f t="shared" si="162"/>
        <v>285</v>
      </c>
      <c r="W387" s="253">
        <f t="shared" si="162"/>
        <v>300</v>
      </c>
      <c r="X387" s="253">
        <f t="shared" si="162"/>
        <v>315</v>
      </c>
      <c r="Y387" s="253">
        <f t="shared" si="162"/>
        <v>330</v>
      </c>
      <c r="Z387" s="253">
        <f t="shared" si="162"/>
        <v>345</v>
      </c>
      <c r="AA387" s="253">
        <f t="shared" si="162"/>
        <v>360</v>
      </c>
    </row>
    <row r="388" spans="2:27" hidden="1" x14ac:dyDescent="0.25">
      <c r="B388" s="255" t="s">
        <v>70</v>
      </c>
      <c r="C388" s="256"/>
      <c r="D388" s="256"/>
      <c r="E388" s="256"/>
      <c r="F388" s="256"/>
      <c r="G388" s="256"/>
      <c r="H388" s="352">
        <f>$H$219</f>
        <v>6</v>
      </c>
      <c r="I388" s="352">
        <f>$I$219</f>
        <v>15</v>
      </c>
      <c r="J388" s="352">
        <f>$J$219</f>
        <v>25</v>
      </c>
      <c r="K388" s="352">
        <f>$K$219</f>
        <v>34</v>
      </c>
      <c r="L388" s="352">
        <f>$L$219</f>
        <v>44</v>
      </c>
      <c r="M388" s="352">
        <f>$M$219</f>
        <v>52</v>
      </c>
      <c r="N388" s="352">
        <f>$N$219</f>
        <v>58</v>
      </c>
      <c r="O388" s="352">
        <f>$O$219</f>
        <v>60</v>
      </c>
      <c r="P388" s="352">
        <f>$P$219</f>
        <v>58</v>
      </c>
      <c r="Q388" s="352">
        <f>$Q$219</f>
        <v>52</v>
      </c>
      <c r="R388" s="352">
        <f>$R$219</f>
        <v>44</v>
      </c>
      <c r="S388" s="352">
        <f>$S$219</f>
        <v>34</v>
      </c>
      <c r="T388" s="352">
        <f>$T$219</f>
        <v>25</v>
      </c>
      <c r="U388" s="352">
        <f>$U$219</f>
        <v>15</v>
      </c>
      <c r="V388" s="352">
        <f>$V$219</f>
        <v>6</v>
      </c>
      <c r="W388" s="256"/>
      <c r="X388" s="256"/>
      <c r="Y388" s="256"/>
      <c r="Z388" s="256"/>
      <c r="AA388" s="256"/>
    </row>
    <row r="389" spans="2:27" hidden="1" x14ac:dyDescent="0.25">
      <c r="B389" s="255" t="s">
        <v>17</v>
      </c>
      <c r="C389" s="256"/>
      <c r="D389" s="256"/>
      <c r="E389" s="256"/>
      <c r="F389" s="256"/>
      <c r="G389" s="256"/>
      <c r="H389" s="352">
        <f>$H$220</f>
        <v>67</v>
      </c>
      <c r="I389" s="352">
        <f>$I$220</f>
        <v>77</v>
      </c>
      <c r="J389" s="352">
        <f>$J$220</f>
        <v>88</v>
      </c>
      <c r="K389" s="352">
        <f>$K$220</f>
        <v>100</v>
      </c>
      <c r="L389" s="352">
        <f>$L$220</f>
        <v>114</v>
      </c>
      <c r="M389" s="352">
        <f>$M$220</f>
        <v>131</v>
      </c>
      <c r="N389" s="352">
        <f>$N$220</f>
        <v>152</v>
      </c>
      <c r="O389" s="352">
        <f>$O$220</f>
        <v>180</v>
      </c>
      <c r="P389" s="352">
        <f>$P$220</f>
        <v>208</v>
      </c>
      <c r="Q389" s="352">
        <f>$Q$220</f>
        <v>229</v>
      </c>
      <c r="R389" s="352">
        <f>$R$220</f>
        <v>246</v>
      </c>
      <c r="S389" s="352">
        <f>$S$220</f>
        <v>260</v>
      </c>
      <c r="T389" s="352">
        <f>$T$220</f>
        <v>272</v>
      </c>
      <c r="U389" s="352">
        <f>$U$220</f>
        <v>283</v>
      </c>
      <c r="V389" s="352">
        <f>$V$220</f>
        <v>293</v>
      </c>
      <c r="W389" s="256"/>
      <c r="X389" s="256"/>
      <c r="Y389" s="256"/>
      <c r="Z389" s="256"/>
      <c r="AA389" s="256"/>
    </row>
    <row r="390" spans="2:27" hidden="1" x14ac:dyDescent="0.25">
      <c r="B390" s="255" t="s">
        <v>71</v>
      </c>
      <c r="C390" s="256"/>
      <c r="D390" s="256"/>
      <c r="E390" s="256"/>
      <c r="F390" s="256"/>
      <c r="G390" s="256"/>
      <c r="H390" s="258">
        <f>H389-$K$22</f>
        <v>-158</v>
      </c>
      <c r="I390" s="258">
        <f>I389-$K$22</f>
        <v>-148</v>
      </c>
      <c r="J390" s="258">
        <f>J389-$K$22</f>
        <v>-137</v>
      </c>
      <c r="K390" s="258">
        <f t="shared" ref="K390:V390" si="163">K389-$K$22</f>
        <v>-125</v>
      </c>
      <c r="L390" s="258">
        <f t="shared" si="163"/>
        <v>-111</v>
      </c>
      <c r="M390" s="258">
        <f t="shared" si="163"/>
        <v>-94</v>
      </c>
      <c r="N390" s="258">
        <f t="shared" si="163"/>
        <v>-73</v>
      </c>
      <c r="O390" s="258">
        <f t="shared" si="163"/>
        <v>-45</v>
      </c>
      <c r="P390" s="258">
        <f t="shared" si="163"/>
        <v>-17</v>
      </c>
      <c r="Q390" s="258">
        <f t="shared" si="163"/>
        <v>4</v>
      </c>
      <c r="R390" s="258">
        <f t="shared" si="163"/>
        <v>21</v>
      </c>
      <c r="S390" s="258">
        <f t="shared" si="163"/>
        <v>35</v>
      </c>
      <c r="T390" s="258">
        <f t="shared" si="163"/>
        <v>47</v>
      </c>
      <c r="U390" s="258">
        <f t="shared" si="163"/>
        <v>58</v>
      </c>
      <c r="V390" s="258">
        <f t="shared" si="163"/>
        <v>68</v>
      </c>
      <c r="W390" s="256"/>
      <c r="X390" s="256"/>
      <c r="Y390" s="256"/>
      <c r="Z390" s="256"/>
      <c r="AA390" s="256"/>
    </row>
    <row r="391" spans="2:27" hidden="1" x14ac:dyDescent="0.25">
      <c r="B391" s="255" t="s">
        <v>18</v>
      </c>
      <c r="C391" s="256"/>
      <c r="D391" s="256"/>
      <c r="E391" s="256"/>
      <c r="F391" s="256"/>
      <c r="G391" s="256"/>
      <c r="H391" s="257">
        <f t="shared" ref="H391:V391" si="164">DEGREES(ACOS(SIN(RADIANS(H388))*COS(RADIANS($K$35))+COS(RADIANS(H388))*SIN(RADIANS($K$35))*COS(RADIANS(H389-$K$22))))</f>
        <v>157.23573221744255</v>
      </c>
      <c r="I391" s="257">
        <f t="shared" si="164"/>
        <v>144.99995142485511</v>
      </c>
      <c r="J391" s="257">
        <f t="shared" si="164"/>
        <v>131.51618246831896</v>
      </c>
      <c r="K391" s="257">
        <f t="shared" si="164"/>
        <v>118.39297917733164</v>
      </c>
      <c r="L391" s="257">
        <f t="shared" si="164"/>
        <v>104.93886980116127</v>
      </c>
      <c r="M391" s="257">
        <f t="shared" si="164"/>
        <v>92.461402976523743</v>
      </c>
      <c r="N391" s="257">
        <f t="shared" si="164"/>
        <v>81.08706638516621</v>
      </c>
      <c r="O391" s="257">
        <f t="shared" si="164"/>
        <v>69.295188945364558</v>
      </c>
      <c r="P391" s="257">
        <f t="shared" si="164"/>
        <v>59.551458440657782</v>
      </c>
      <c r="Q391" s="257">
        <f t="shared" si="164"/>
        <v>52.108962869205001</v>
      </c>
      <c r="R391" s="257">
        <f t="shared" si="164"/>
        <v>47.812298735980391</v>
      </c>
      <c r="S391" s="257">
        <f t="shared" si="164"/>
        <v>47.226035586744587</v>
      </c>
      <c r="T391" s="257">
        <f t="shared" si="164"/>
        <v>51.822450286610241</v>
      </c>
      <c r="U391" s="257">
        <f t="shared" si="164"/>
        <v>59.212016695874603</v>
      </c>
      <c r="V391" s="257">
        <f t="shared" si="164"/>
        <v>68.126756084833431</v>
      </c>
      <c r="W391" s="256"/>
      <c r="X391" s="256"/>
      <c r="Y391" s="256"/>
      <c r="Z391" s="256"/>
      <c r="AA391" s="256"/>
    </row>
    <row r="392" spans="2:27" hidden="1" x14ac:dyDescent="0.25">
      <c r="B392" s="255" t="s">
        <v>19</v>
      </c>
      <c r="C392" s="256"/>
      <c r="D392" s="256"/>
      <c r="E392" s="256"/>
      <c r="F392" s="256"/>
      <c r="G392" s="256"/>
      <c r="H392" s="257">
        <f>IF(H388=0,0,1350*EXP(-0.1*5*POWER(0.971667424/SIN(RADIANS(H388)),0.8)))</f>
        <v>68.862358499166476</v>
      </c>
      <c r="I392" s="257">
        <f>IF(I388=0,0,1350*EXP(-0.1*5*POWER(0.971667424/SIN(RADIANS(I388)),0.8)))</f>
        <v>319.614258969052</v>
      </c>
      <c r="J392" s="257">
        <f t="shared" ref="J392:V392" si="165">IF(J388=0,0,1350*EXP(-0.1*5*POWER(0.971667424/SIN(RADIANS(J388)),0.8)))</f>
        <v>510.10031844404784</v>
      </c>
      <c r="K392" s="257">
        <f>IF(K388=0,0,1350*EXP(-0.1*5*POWER(0.971667424/SIN(RADIANS(K388)),0.8)))</f>
        <v>620.13681398635629</v>
      </c>
      <c r="L392" s="257">
        <f t="shared" si="165"/>
        <v>701.95963780053887</v>
      </c>
      <c r="M392" s="257">
        <f t="shared" si="165"/>
        <v>747.41996526206708</v>
      </c>
      <c r="N392" s="257">
        <f t="shared" si="165"/>
        <v>773.05964028757819</v>
      </c>
      <c r="O392" s="257">
        <f t="shared" si="165"/>
        <v>780.26522234637525</v>
      </c>
      <c r="P392" s="257">
        <f t="shared" si="165"/>
        <v>773.05964028757819</v>
      </c>
      <c r="Q392" s="257">
        <f>IF(Q388=0,0,1350*EXP(-0.1*5*POWER(0.971667424/SIN(RADIANS(Q388)),0.8)))</f>
        <v>747.41996526206708</v>
      </c>
      <c r="R392" s="257">
        <f t="shared" si="165"/>
        <v>701.95963780053887</v>
      </c>
      <c r="S392" s="257">
        <f t="shared" si="165"/>
        <v>620.13681398635629</v>
      </c>
      <c r="T392" s="257">
        <f t="shared" si="165"/>
        <v>510.10031844404784</v>
      </c>
      <c r="U392" s="257">
        <f t="shared" si="165"/>
        <v>319.614258969052</v>
      </c>
      <c r="V392" s="257">
        <f t="shared" si="165"/>
        <v>68.862358499166476</v>
      </c>
      <c r="W392" s="256"/>
      <c r="X392" s="256"/>
      <c r="Y392" s="256"/>
      <c r="Z392" s="256"/>
      <c r="AA392" s="256"/>
    </row>
    <row r="393" spans="2:27" hidden="1" x14ac:dyDescent="0.25">
      <c r="B393" s="255" t="s">
        <v>20</v>
      </c>
      <c r="C393" s="256"/>
      <c r="D393" s="256"/>
      <c r="E393" s="256"/>
      <c r="F393" s="256"/>
      <c r="G393" s="256"/>
      <c r="H393" s="257">
        <f>IF(H392*COS(RADIANS(H391))&lt;0,0,H392*COS(RADIANS(H391)))</f>
        <v>0</v>
      </c>
      <c r="I393" s="257">
        <f t="shared" ref="I393:V393" si="166">IF(I392*COS(RADIANS(I391))&lt;0,0,I392*COS(RADIANS(I391)))</f>
        <v>0</v>
      </c>
      <c r="J393" s="257">
        <f t="shared" si="166"/>
        <v>0</v>
      </c>
      <c r="K393" s="257">
        <f t="shared" si="166"/>
        <v>0</v>
      </c>
      <c r="L393" s="257">
        <f t="shared" si="166"/>
        <v>0</v>
      </c>
      <c r="M393" s="257">
        <f t="shared" si="166"/>
        <v>0</v>
      </c>
      <c r="N393" s="258">
        <f t="shared" si="166"/>
        <v>119.77275742834492</v>
      </c>
      <c r="O393" s="257">
        <f t="shared" si="166"/>
        <v>275.86541492257578</v>
      </c>
      <c r="P393" s="257">
        <f t="shared" si="166"/>
        <v>391.75903725756717</v>
      </c>
      <c r="Q393" s="257">
        <f t="shared" si="166"/>
        <v>459.03675752371191</v>
      </c>
      <c r="R393" s="257">
        <f t="shared" si="166"/>
        <v>471.40910773125398</v>
      </c>
      <c r="S393" s="257">
        <f t="shared" si="166"/>
        <v>421.13976130586587</v>
      </c>
      <c r="T393" s="257">
        <f t="shared" si="166"/>
        <v>315.29322335299059</v>
      </c>
      <c r="U393" s="257">
        <f t="shared" si="166"/>
        <v>163.59861856788021</v>
      </c>
      <c r="V393" s="257">
        <f t="shared" si="166"/>
        <v>25.654978736879229</v>
      </c>
      <c r="W393" s="256"/>
      <c r="X393" s="256"/>
      <c r="Y393" s="256"/>
      <c r="Z393" s="256"/>
      <c r="AA393" s="256"/>
    </row>
    <row r="394" spans="2:27" hidden="1" x14ac:dyDescent="0.25">
      <c r="B394" s="255" t="s">
        <v>21</v>
      </c>
      <c r="C394" s="256"/>
      <c r="D394" s="256"/>
      <c r="E394" s="256"/>
      <c r="F394" s="256"/>
      <c r="G394" s="256"/>
      <c r="H394" s="257">
        <f>(1350-0.5*H392)*SIN(RADIANS(H388))/5</f>
        <v>27.502877431176028</v>
      </c>
      <c r="I394" s="257">
        <f>(1350-0.5*I392)*SIN(RADIANS(I388))/5</f>
        <v>61.608916446928617</v>
      </c>
      <c r="J394" s="257">
        <f>(1350-0.5*J392)*SIN(RADIANS(J388))/5</f>
        <v>92.549159680568778</v>
      </c>
      <c r="K394" s="257">
        <f t="shared" ref="K394:V394" si="167">(1350-0.5*K392)*SIN(RADIANS(K388))/5</f>
        <v>116.30447338088877</v>
      </c>
      <c r="L394" s="257">
        <f t="shared" si="167"/>
        <v>138.79554621167821</v>
      </c>
      <c r="M394" s="257">
        <f t="shared" si="167"/>
        <v>153.86540646512782</v>
      </c>
      <c r="N394" s="258">
        <f t="shared" si="167"/>
        <v>163.41381034610978</v>
      </c>
      <c r="O394" s="257">
        <f t="shared" si="167"/>
        <v>166.25390859765099</v>
      </c>
      <c r="P394" s="257">
        <f t="shared" si="167"/>
        <v>163.41381034610978</v>
      </c>
      <c r="Q394" s="257">
        <f t="shared" si="167"/>
        <v>153.86540646512782</v>
      </c>
      <c r="R394" s="257">
        <f t="shared" si="167"/>
        <v>138.79554621167821</v>
      </c>
      <c r="S394" s="257">
        <f t="shared" si="167"/>
        <v>116.30447338088877</v>
      </c>
      <c r="T394" s="257">
        <f t="shared" si="167"/>
        <v>92.549159680568778</v>
      </c>
      <c r="U394" s="257">
        <f t="shared" si="167"/>
        <v>61.608916446928617</v>
      </c>
      <c r="V394" s="257">
        <f t="shared" si="167"/>
        <v>27.502877431176028</v>
      </c>
      <c r="W394" s="256"/>
      <c r="X394" s="256"/>
      <c r="Y394" s="256"/>
      <c r="Z394" s="256"/>
      <c r="AA394" s="256"/>
    </row>
    <row r="395" spans="2:27" hidden="1" x14ac:dyDescent="0.25">
      <c r="B395" s="255" t="s">
        <v>22</v>
      </c>
      <c r="C395" s="256"/>
      <c r="D395" s="256"/>
      <c r="E395" s="256"/>
      <c r="F395" s="256"/>
      <c r="G395" s="256"/>
      <c r="H395" s="257">
        <f>H393+H394</f>
        <v>27.502877431176028</v>
      </c>
      <c r="I395" s="257">
        <f>I393+I394</f>
        <v>61.608916446928617</v>
      </c>
      <c r="J395" s="257">
        <f>J393+J394</f>
        <v>92.549159680568778</v>
      </c>
      <c r="K395" s="257">
        <f t="shared" ref="K395:V395" si="168">K393+K394</f>
        <v>116.30447338088877</v>
      </c>
      <c r="L395" s="257">
        <f t="shared" si="168"/>
        <v>138.79554621167821</v>
      </c>
      <c r="M395" s="257">
        <f t="shared" si="168"/>
        <v>153.86540646512782</v>
      </c>
      <c r="N395" s="258">
        <f t="shared" si="168"/>
        <v>283.18656777445472</v>
      </c>
      <c r="O395" s="257">
        <f t="shared" si="168"/>
        <v>442.11932352022677</v>
      </c>
      <c r="P395" s="257">
        <f t="shared" si="168"/>
        <v>555.17284760367693</v>
      </c>
      <c r="Q395" s="257">
        <f t="shared" si="168"/>
        <v>612.90216398883967</v>
      </c>
      <c r="R395" s="257">
        <f t="shared" si="168"/>
        <v>610.20465394293217</v>
      </c>
      <c r="S395" s="257">
        <f t="shared" si="168"/>
        <v>537.44423468675461</v>
      </c>
      <c r="T395" s="257">
        <f t="shared" si="168"/>
        <v>407.84238303355937</v>
      </c>
      <c r="U395" s="257">
        <f t="shared" si="168"/>
        <v>225.20753501480883</v>
      </c>
      <c r="V395" s="257">
        <f t="shared" si="168"/>
        <v>53.157856168055261</v>
      </c>
      <c r="W395" s="256"/>
      <c r="X395" s="256"/>
      <c r="Y395" s="256"/>
      <c r="Z395" s="256"/>
      <c r="AA395" s="256"/>
    </row>
    <row r="396" spans="2:27" hidden="1" x14ac:dyDescent="0.25">
      <c r="B396" s="255" t="s">
        <v>90</v>
      </c>
      <c r="C396" s="256"/>
      <c r="D396" s="256"/>
      <c r="E396" s="256"/>
      <c r="F396" s="256"/>
      <c r="G396" s="256"/>
      <c r="H396" s="257">
        <f>0.87-1.47*POWER(H391/100,5)</f>
        <v>-13.257768567266815</v>
      </c>
      <c r="I396" s="257">
        <f>0.87-1.47*POWER(I391/100,5)</f>
        <v>-8.5522932894708035</v>
      </c>
      <c r="J396" s="257">
        <f>0.87-1.47*POWER(J391/100,5)</f>
        <v>-4.9138005086765988</v>
      </c>
      <c r="K396" s="257">
        <f t="shared" ref="K396:V396" si="169">0.87-1.47*POWER(K391/100,5)</f>
        <v>-2.5493777390202101</v>
      </c>
      <c r="L396" s="257">
        <f t="shared" si="169"/>
        <v>-1.0006788980930472</v>
      </c>
      <c r="M396" s="257">
        <f t="shared" si="169"/>
        <v>-0.12338987607485652</v>
      </c>
      <c r="N396" s="258">
        <f t="shared" si="169"/>
        <v>0.35468204165840378</v>
      </c>
      <c r="O396" s="257">
        <f t="shared" si="169"/>
        <v>0.63512718595048445</v>
      </c>
      <c r="P396" s="257">
        <f t="shared" si="169"/>
        <v>0.7599020215555361</v>
      </c>
      <c r="Q396" s="257">
        <f t="shared" si="169"/>
        <v>0.81352197751897615</v>
      </c>
      <c r="R396" s="257">
        <f t="shared" si="169"/>
        <v>0.8332704627703843</v>
      </c>
      <c r="S396" s="257">
        <f t="shared" si="169"/>
        <v>0.83546775727004807</v>
      </c>
      <c r="T396" s="257">
        <f t="shared" si="169"/>
        <v>0.81505767257614758</v>
      </c>
      <c r="U396" s="257">
        <f t="shared" si="169"/>
        <v>0.76300423225151914</v>
      </c>
      <c r="V396" s="257">
        <f t="shared" si="169"/>
        <v>0.65427231385019802</v>
      </c>
      <c r="W396" s="256"/>
      <c r="X396" s="256"/>
      <c r="Y396" s="256"/>
      <c r="Z396" s="256"/>
      <c r="AA396" s="256"/>
    </row>
    <row r="397" spans="2:27" hidden="1" x14ac:dyDescent="0.25">
      <c r="B397" s="255" t="s">
        <v>26</v>
      </c>
      <c r="C397" s="256"/>
      <c r="D397" s="256"/>
      <c r="E397" s="256"/>
      <c r="F397" s="256"/>
      <c r="G397" s="256"/>
      <c r="H397" s="257">
        <f>H393*H396+H394*0.85</f>
        <v>23.377445816499623</v>
      </c>
      <c r="I397" s="257">
        <f t="shared" ref="I397:V397" si="170">I393*I396+I394*0.85</f>
        <v>52.367578979889323</v>
      </c>
      <c r="J397" s="257">
        <f t="shared" si="170"/>
        <v>78.666785728483461</v>
      </c>
      <c r="K397" s="257">
        <f t="shared" si="170"/>
        <v>98.858802373755452</v>
      </c>
      <c r="L397" s="257">
        <f t="shared" si="170"/>
        <v>117.97621427992648</v>
      </c>
      <c r="M397" s="257">
        <f t="shared" si="170"/>
        <v>130.78559549535865</v>
      </c>
      <c r="N397" s="257">
        <f t="shared" si="170"/>
        <v>181.38298493393543</v>
      </c>
      <c r="O397" s="257">
        <f t="shared" si="170"/>
        <v>316.52544698884168</v>
      </c>
      <c r="P397" s="257">
        <f t="shared" si="170"/>
        <v>436.60022316886921</v>
      </c>
      <c r="Q397" s="257">
        <f t="shared" si="170"/>
        <v>504.22208622994754</v>
      </c>
      <c r="R397" s="257">
        <f t="shared" si="170"/>
        <v>510.7874996333224</v>
      </c>
      <c r="S397" s="257">
        <f t="shared" si="170"/>
        <v>450.70749424921058</v>
      </c>
      <c r="T397" s="257">
        <f t="shared" si="170"/>
        <v>335.64894653360341</v>
      </c>
      <c r="U397" s="257">
        <f t="shared" si="170"/>
        <v>177.19401733768387</v>
      </c>
      <c r="V397" s="257">
        <f t="shared" si="170"/>
        <v>40.162788116455232</v>
      </c>
      <c r="W397" s="256"/>
      <c r="X397" s="256"/>
      <c r="Y397" s="256"/>
      <c r="Z397" s="256"/>
      <c r="AA397" s="256"/>
    </row>
    <row r="398" spans="2:27" hidden="1" x14ac:dyDescent="0.25">
      <c r="B398" s="255" t="s">
        <v>27</v>
      </c>
      <c r="C398" s="256"/>
      <c r="D398" s="256"/>
      <c r="E398" s="256"/>
      <c r="F398" s="256"/>
      <c r="G398" s="256"/>
      <c r="H398" s="257">
        <f>H394*0.85</f>
        <v>23.377445816499623</v>
      </c>
      <c r="I398" s="257">
        <f>I394*0.85</f>
        <v>52.367578979889323</v>
      </c>
      <c r="J398" s="257">
        <f>J394*0.85</f>
        <v>78.666785728483461</v>
      </c>
      <c r="K398" s="257">
        <f t="shared" ref="K398:V398" si="171">K394*0.85</f>
        <v>98.858802373755452</v>
      </c>
      <c r="L398" s="257">
        <f t="shared" si="171"/>
        <v>117.97621427992648</v>
      </c>
      <c r="M398" s="257">
        <f t="shared" si="171"/>
        <v>130.78559549535865</v>
      </c>
      <c r="N398" s="257">
        <f t="shared" si="171"/>
        <v>138.90173879419331</v>
      </c>
      <c r="O398" s="257">
        <f t="shared" si="171"/>
        <v>141.31582230800333</v>
      </c>
      <c r="P398" s="257">
        <f t="shared" si="171"/>
        <v>138.90173879419331</v>
      </c>
      <c r="Q398" s="257">
        <f t="shared" si="171"/>
        <v>130.78559549535865</v>
      </c>
      <c r="R398" s="257">
        <f t="shared" si="171"/>
        <v>117.97621427992648</v>
      </c>
      <c r="S398" s="257">
        <f t="shared" si="171"/>
        <v>98.858802373755452</v>
      </c>
      <c r="T398" s="257">
        <f t="shared" si="171"/>
        <v>78.666785728483461</v>
      </c>
      <c r="U398" s="257">
        <f t="shared" si="171"/>
        <v>52.367578979889323</v>
      </c>
      <c r="V398" s="257">
        <f t="shared" si="171"/>
        <v>23.377445816499623</v>
      </c>
      <c r="W398" s="256"/>
      <c r="X398" s="256"/>
      <c r="Y398" s="256"/>
      <c r="Z398" s="256"/>
      <c r="AA398" s="256"/>
    </row>
    <row r="399" spans="2:27" hidden="1" x14ac:dyDescent="0.25">
      <c r="B399" s="255" t="s">
        <v>113</v>
      </c>
      <c r="C399" s="256"/>
      <c r="D399" s="256"/>
      <c r="E399" s="256"/>
      <c r="F399" s="256"/>
      <c r="G399" s="256"/>
      <c r="H399" s="259">
        <f t="shared" ref="H399:V399" si="172">$K$30*TAN(RADIANS(ABS(H389-$K$22)))</f>
        <v>0</v>
      </c>
      <c r="I399" s="259">
        <f t="shared" si="172"/>
        <v>0</v>
      </c>
      <c r="J399" s="259">
        <f t="shared" si="172"/>
        <v>0</v>
      </c>
      <c r="K399" s="259">
        <f t="shared" si="172"/>
        <v>0</v>
      </c>
      <c r="L399" s="259">
        <f t="shared" si="172"/>
        <v>0</v>
      </c>
      <c r="M399" s="259">
        <f t="shared" si="172"/>
        <v>0</v>
      </c>
      <c r="N399" s="259">
        <f t="shared" si="172"/>
        <v>0</v>
      </c>
      <c r="O399" s="259">
        <f t="shared" si="172"/>
        <v>0</v>
      </c>
      <c r="P399" s="259">
        <f t="shared" si="172"/>
        <v>0</v>
      </c>
      <c r="Q399" s="259">
        <f t="shared" si="172"/>
        <v>0</v>
      </c>
      <c r="R399" s="259">
        <f t="shared" si="172"/>
        <v>0</v>
      </c>
      <c r="S399" s="259">
        <f t="shared" si="172"/>
        <v>0</v>
      </c>
      <c r="T399" s="259">
        <f t="shared" si="172"/>
        <v>0</v>
      </c>
      <c r="U399" s="259">
        <f t="shared" si="172"/>
        <v>0</v>
      </c>
      <c r="V399" s="259">
        <f t="shared" si="172"/>
        <v>0</v>
      </c>
      <c r="W399" s="256"/>
      <c r="X399" s="256"/>
      <c r="Y399" s="256"/>
      <c r="Z399" s="256"/>
      <c r="AA399" s="256"/>
    </row>
    <row r="400" spans="2:27" hidden="1" x14ac:dyDescent="0.25">
      <c r="B400" s="255" t="s">
        <v>115</v>
      </c>
      <c r="C400" s="256"/>
      <c r="D400" s="256"/>
      <c r="E400" s="256"/>
      <c r="F400" s="256"/>
      <c r="G400" s="256"/>
      <c r="H400" s="259">
        <f t="shared" ref="H400:V400" si="173">$K$31*TAN(RADIANS(H388))/COS(RADIANS(H389-$K$22))</f>
        <v>0</v>
      </c>
      <c r="I400" s="259">
        <f t="shared" si="173"/>
        <v>0</v>
      </c>
      <c r="J400" s="259">
        <f t="shared" si="173"/>
        <v>0</v>
      </c>
      <c r="K400" s="259">
        <f t="shared" si="173"/>
        <v>0</v>
      </c>
      <c r="L400" s="259">
        <f t="shared" si="173"/>
        <v>0</v>
      </c>
      <c r="M400" s="259">
        <f t="shared" si="173"/>
        <v>0</v>
      </c>
      <c r="N400" s="259">
        <f t="shared" si="173"/>
        <v>0</v>
      </c>
      <c r="O400" s="259">
        <f t="shared" si="173"/>
        <v>0</v>
      </c>
      <c r="P400" s="259">
        <f t="shared" si="173"/>
        <v>0</v>
      </c>
      <c r="Q400" s="259">
        <f t="shared" si="173"/>
        <v>0</v>
      </c>
      <c r="R400" s="259">
        <f t="shared" si="173"/>
        <v>0</v>
      </c>
      <c r="S400" s="259">
        <f t="shared" si="173"/>
        <v>0</v>
      </c>
      <c r="T400" s="259">
        <f t="shared" si="173"/>
        <v>0</v>
      </c>
      <c r="U400" s="259">
        <f t="shared" si="173"/>
        <v>0</v>
      </c>
      <c r="V400" s="259">
        <f t="shared" si="173"/>
        <v>0</v>
      </c>
      <c r="W400" s="256"/>
      <c r="X400" s="256"/>
      <c r="Y400" s="256"/>
      <c r="Z400" s="256"/>
      <c r="AA400" s="256"/>
    </row>
    <row r="401" spans="2:27" hidden="1" x14ac:dyDescent="0.25">
      <c r="B401" s="255" t="s">
        <v>121</v>
      </c>
      <c r="C401" s="256"/>
      <c r="D401" s="256"/>
      <c r="E401" s="256"/>
      <c r="F401" s="256"/>
      <c r="G401" s="256"/>
      <c r="H401" s="259">
        <f t="shared" ref="H401:V401" si="174">IF(H393=0,0,IF(H399&gt;$K$32+$K$33,IF($K$38-H399+$K$32+$K$33&lt;0,0,$K$38-H399+$K$32+$K$33),$K$38))</f>
        <v>0</v>
      </c>
      <c r="I401" s="259">
        <f t="shared" si="174"/>
        <v>0</v>
      </c>
      <c r="J401" s="259">
        <f t="shared" si="174"/>
        <v>0</v>
      </c>
      <c r="K401" s="259">
        <f t="shared" si="174"/>
        <v>0</v>
      </c>
      <c r="L401" s="259">
        <f t="shared" si="174"/>
        <v>0</v>
      </c>
      <c r="M401" s="259">
        <f t="shared" si="174"/>
        <v>0</v>
      </c>
      <c r="N401" s="259">
        <f t="shared" si="174"/>
        <v>0</v>
      </c>
      <c r="O401" s="259">
        <f t="shared" si="174"/>
        <v>0</v>
      </c>
      <c r="P401" s="259">
        <f t="shared" si="174"/>
        <v>0</v>
      </c>
      <c r="Q401" s="259">
        <f t="shared" si="174"/>
        <v>0</v>
      </c>
      <c r="R401" s="259">
        <f t="shared" si="174"/>
        <v>0</v>
      </c>
      <c r="S401" s="259">
        <f t="shared" si="174"/>
        <v>0</v>
      </c>
      <c r="T401" s="259">
        <f t="shared" si="174"/>
        <v>0</v>
      </c>
      <c r="U401" s="259">
        <f t="shared" si="174"/>
        <v>0</v>
      </c>
      <c r="V401" s="259">
        <f t="shared" si="174"/>
        <v>0</v>
      </c>
      <c r="W401" s="256"/>
      <c r="X401" s="256"/>
      <c r="Y401" s="256"/>
      <c r="Z401" s="256"/>
      <c r="AA401" s="256"/>
    </row>
    <row r="402" spans="2:27" hidden="1" x14ac:dyDescent="0.25">
      <c r="B402" s="255" t="s">
        <v>120</v>
      </c>
      <c r="C402" s="256"/>
      <c r="D402" s="256"/>
      <c r="E402" s="256"/>
      <c r="F402" s="256"/>
      <c r="G402" s="256"/>
      <c r="H402" s="259">
        <f t="shared" ref="H402:V402" si="175">IF(H393=0,0,IF(H400&gt;$K$32+$K$34,IF($K$39-H400+$K$32+$K$34&lt;0,0,$K$39-H400+$K$32+$K$34),$K$39))</f>
        <v>0</v>
      </c>
      <c r="I402" s="259">
        <f t="shared" si="175"/>
        <v>0</v>
      </c>
      <c r="J402" s="259">
        <f t="shared" si="175"/>
        <v>0</v>
      </c>
      <c r="K402" s="259">
        <f t="shared" si="175"/>
        <v>0</v>
      </c>
      <c r="L402" s="259">
        <f t="shared" si="175"/>
        <v>0</v>
      </c>
      <c r="M402" s="259">
        <f t="shared" si="175"/>
        <v>0</v>
      </c>
      <c r="N402" s="259">
        <f t="shared" si="175"/>
        <v>0</v>
      </c>
      <c r="O402" s="259">
        <f t="shared" si="175"/>
        <v>0</v>
      </c>
      <c r="P402" s="259">
        <f t="shared" si="175"/>
        <v>0</v>
      </c>
      <c r="Q402" s="259">
        <f t="shared" si="175"/>
        <v>0</v>
      </c>
      <c r="R402" s="259">
        <f t="shared" si="175"/>
        <v>0</v>
      </c>
      <c r="S402" s="259">
        <f t="shared" si="175"/>
        <v>0</v>
      </c>
      <c r="T402" s="259">
        <f t="shared" si="175"/>
        <v>0</v>
      </c>
      <c r="U402" s="259">
        <f t="shared" si="175"/>
        <v>0</v>
      </c>
      <c r="V402" s="259">
        <f t="shared" si="175"/>
        <v>0</v>
      </c>
      <c r="W402" s="256"/>
      <c r="X402" s="256"/>
      <c r="Y402" s="256"/>
      <c r="Z402" s="256"/>
      <c r="AA402" s="256"/>
    </row>
    <row r="403" spans="2:27" ht="15.75" hidden="1" thickBot="1" x14ac:dyDescent="0.3">
      <c r="B403" s="260" t="s">
        <v>23</v>
      </c>
      <c r="C403" s="261"/>
      <c r="D403" s="261"/>
      <c r="E403" s="261"/>
      <c r="F403" s="261"/>
      <c r="G403" s="261"/>
      <c r="H403" s="262">
        <f t="shared" ref="H403:V403" si="176">IF(H401*H402&lt;0,0,H401*H402)</f>
        <v>0</v>
      </c>
      <c r="I403" s="262">
        <f t="shared" si="176"/>
        <v>0</v>
      </c>
      <c r="J403" s="262">
        <f t="shared" si="176"/>
        <v>0</v>
      </c>
      <c r="K403" s="262">
        <f t="shared" si="176"/>
        <v>0</v>
      </c>
      <c r="L403" s="262">
        <f t="shared" si="176"/>
        <v>0</v>
      </c>
      <c r="M403" s="262">
        <f t="shared" si="176"/>
        <v>0</v>
      </c>
      <c r="N403" s="262">
        <f t="shared" si="176"/>
        <v>0</v>
      </c>
      <c r="O403" s="262">
        <f t="shared" si="176"/>
        <v>0</v>
      </c>
      <c r="P403" s="262">
        <f t="shared" si="176"/>
        <v>0</v>
      </c>
      <c r="Q403" s="262">
        <f t="shared" si="176"/>
        <v>0</v>
      </c>
      <c r="R403" s="262">
        <f t="shared" si="176"/>
        <v>0</v>
      </c>
      <c r="S403" s="262">
        <f t="shared" si="176"/>
        <v>0</v>
      </c>
      <c r="T403" s="262">
        <f t="shared" si="176"/>
        <v>0</v>
      </c>
      <c r="U403" s="262">
        <f t="shared" si="176"/>
        <v>0</v>
      </c>
      <c r="V403" s="262">
        <f t="shared" si="176"/>
        <v>0</v>
      </c>
      <c r="W403" s="261"/>
      <c r="X403" s="261"/>
      <c r="Y403" s="261"/>
      <c r="Z403" s="261"/>
      <c r="AA403" s="261"/>
    </row>
    <row r="404" spans="2:27" ht="16.5" hidden="1" thickTop="1" thickBot="1" x14ac:dyDescent="0.3">
      <c r="B404" s="263" t="s">
        <v>136</v>
      </c>
      <c r="C404" s="264">
        <f t="shared" ref="C404:AA404" si="177">(C403*C397*$C$15+($K$38*$K$39-C403)*C398)*$K$40*$K$41*$K$36</f>
        <v>0</v>
      </c>
      <c r="D404" s="264">
        <f t="shared" si="177"/>
        <v>0</v>
      </c>
      <c r="E404" s="264">
        <f t="shared" si="177"/>
        <v>0</v>
      </c>
      <c r="F404" s="264">
        <f t="shared" si="177"/>
        <v>0</v>
      </c>
      <c r="G404" s="264">
        <f t="shared" si="177"/>
        <v>0</v>
      </c>
      <c r="H404" s="264">
        <f t="shared" si="177"/>
        <v>0</v>
      </c>
      <c r="I404" s="264">
        <f t="shared" si="177"/>
        <v>0</v>
      </c>
      <c r="J404" s="264">
        <f t="shared" si="177"/>
        <v>0</v>
      </c>
      <c r="K404" s="264">
        <f t="shared" si="177"/>
        <v>0</v>
      </c>
      <c r="L404" s="264">
        <f t="shared" si="177"/>
        <v>0</v>
      </c>
      <c r="M404" s="264">
        <f t="shared" si="177"/>
        <v>0</v>
      </c>
      <c r="N404" s="264">
        <f t="shared" si="177"/>
        <v>0</v>
      </c>
      <c r="O404" s="264">
        <f t="shared" si="177"/>
        <v>0</v>
      </c>
      <c r="P404" s="264">
        <f t="shared" si="177"/>
        <v>0</v>
      </c>
      <c r="Q404" s="264">
        <f t="shared" si="177"/>
        <v>0</v>
      </c>
      <c r="R404" s="264">
        <f t="shared" si="177"/>
        <v>0</v>
      </c>
      <c r="S404" s="264">
        <f t="shared" si="177"/>
        <v>0</v>
      </c>
      <c r="T404" s="264">
        <f t="shared" si="177"/>
        <v>0</v>
      </c>
      <c r="U404" s="264">
        <f t="shared" si="177"/>
        <v>0</v>
      </c>
      <c r="V404" s="264">
        <f t="shared" si="177"/>
        <v>0</v>
      </c>
      <c r="W404" s="264">
        <f t="shared" si="177"/>
        <v>0</v>
      </c>
      <c r="X404" s="264">
        <f t="shared" si="177"/>
        <v>0</v>
      </c>
      <c r="Y404" s="264">
        <f t="shared" si="177"/>
        <v>0</v>
      </c>
      <c r="Z404" s="264">
        <f t="shared" si="177"/>
        <v>0</v>
      </c>
      <c r="AA404" s="264">
        <f t="shared" si="177"/>
        <v>0</v>
      </c>
    </row>
    <row r="405" spans="2:27" ht="16.5" hidden="1" thickTop="1" thickBot="1" x14ac:dyDescent="0.3">
      <c r="B405" s="265" t="s">
        <v>137</v>
      </c>
      <c r="C405" s="353">
        <f>$C$236</f>
        <v>18.05025253169417</v>
      </c>
      <c r="D405" s="353">
        <f>$D$236</f>
        <v>16.937822173508927</v>
      </c>
      <c r="E405" s="353">
        <f>$E$236</f>
        <v>16.238519215976524</v>
      </c>
      <c r="F405" s="353">
        <f>$F$236</f>
        <v>16</v>
      </c>
      <c r="G405" s="353">
        <f>$G$236</f>
        <v>16.238519215976524</v>
      </c>
      <c r="H405" s="353">
        <f>$H$236</f>
        <v>16.93782217350893</v>
      </c>
      <c r="I405" s="353">
        <f>$I$236</f>
        <v>18.05025253169417</v>
      </c>
      <c r="J405" s="353">
        <f>$J$236</f>
        <v>19.5</v>
      </c>
      <c r="K405" s="353">
        <f>$K$236</f>
        <v>21.188266684282354</v>
      </c>
      <c r="L405" s="353">
        <f>$L$236</f>
        <v>23</v>
      </c>
      <c r="M405" s="353">
        <f>$M$236</f>
        <v>24.811733315717646</v>
      </c>
      <c r="N405" s="353">
        <f>$N$236</f>
        <v>26.5</v>
      </c>
      <c r="O405" s="353">
        <f>$O$236</f>
        <v>27.949747468305834</v>
      </c>
      <c r="P405" s="353">
        <f>$P$236</f>
        <v>29.06217782649107</v>
      </c>
      <c r="Q405" s="353">
        <f>$Q$236</f>
        <v>29.76148078402348</v>
      </c>
      <c r="R405" s="353">
        <f>$R$236</f>
        <v>30</v>
      </c>
      <c r="S405" s="353">
        <f>$S$236</f>
        <v>29.76148078402348</v>
      </c>
      <c r="T405" s="353">
        <f>$T$236</f>
        <v>29.06217782649107</v>
      </c>
      <c r="U405" s="353">
        <f>$U$236</f>
        <v>27.949747468305834</v>
      </c>
      <c r="V405" s="353">
        <f>$V$236</f>
        <v>26.5</v>
      </c>
      <c r="W405" s="353">
        <f>$W$236</f>
        <v>24.811733315717646</v>
      </c>
      <c r="X405" s="353">
        <f>$X$236</f>
        <v>23</v>
      </c>
      <c r="Y405" s="353">
        <f>$Y$236</f>
        <v>21.188266684282354</v>
      </c>
      <c r="Z405" s="353">
        <f>$Z$236</f>
        <v>19.5</v>
      </c>
      <c r="AA405" s="353">
        <f>$AA$236</f>
        <v>18.05025253169417</v>
      </c>
    </row>
    <row r="406" spans="2:27" ht="16.5" hidden="1" thickTop="1" thickBot="1" x14ac:dyDescent="0.3">
      <c r="B406" s="266" t="s">
        <v>163</v>
      </c>
      <c r="C406" s="267">
        <f t="shared" ref="C406:AA406" si="178">$K$28*$K$29*$K$36*$K$37*(C405-$C$16)</f>
        <v>0</v>
      </c>
      <c r="D406" s="267">
        <f t="shared" si="178"/>
        <v>0</v>
      </c>
      <c r="E406" s="267">
        <f t="shared" si="178"/>
        <v>0</v>
      </c>
      <c r="F406" s="267">
        <f t="shared" si="178"/>
        <v>0</v>
      </c>
      <c r="G406" s="267">
        <f t="shared" si="178"/>
        <v>0</v>
      </c>
      <c r="H406" s="267">
        <f t="shared" si="178"/>
        <v>0</v>
      </c>
      <c r="I406" s="267">
        <f t="shared" si="178"/>
        <v>0</v>
      </c>
      <c r="J406" s="267">
        <f t="shared" si="178"/>
        <v>0</v>
      </c>
      <c r="K406" s="267">
        <f t="shared" si="178"/>
        <v>0</v>
      </c>
      <c r="L406" s="267">
        <f t="shared" si="178"/>
        <v>0</v>
      </c>
      <c r="M406" s="267">
        <f t="shared" si="178"/>
        <v>0</v>
      </c>
      <c r="N406" s="267">
        <f t="shared" si="178"/>
        <v>0</v>
      </c>
      <c r="O406" s="267">
        <f t="shared" si="178"/>
        <v>0</v>
      </c>
      <c r="P406" s="267">
        <f t="shared" si="178"/>
        <v>0</v>
      </c>
      <c r="Q406" s="267">
        <f t="shared" si="178"/>
        <v>0</v>
      </c>
      <c r="R406" s="267">
        <f t="shared" si="178"/>
        <v>0</v>
      </c>
      <c r="S406" s="267">
        <f t="shared" si="178"/>
        <v>0</v>
      </c>
      <c r="T406" s="267">
        <f t="shared" si="178"/>
        <v>0</v>
      </c>
      <c r="U406" s="267">
        <f t="shared" si="178"/>
        <v>0</v>
      </c>
      <c r="V406" s="267">
        <f t="shared" si="178"/>
        <v>0</v>
      </c>
      <c r="W406" s="267">
        <f t="shared" si="178"/>
        <v>0</v>
      </c>
      <c r="X406" s="267">
        <f t="shared" si="178"/>
        <v>0</v>
      </c>
      <c r="Y406" s="267">
        <f t="shared" si="178"/>
        <v>0</v>
      </c>
      <c r="Z406" s="267">
        <f t="shared" si="178"/>
        <v>0</v>
      </c>
      <c r="AA406" s="267">
        <f t="shared" si="178"/>
        <v>0</v>
      </c>
    </row>
    <row r="407" spans="2:27" ht="16.5" hidden="1" thickTop="1" thickBot="1" x14ac:dyDescent="0.3">
      <c r="B407" s="107" t="s">
        <v>155</v>
      </c>
      <c r="C407" s="112">
        <f t="shared" ref="C407:H407" si="179">C404+C406</f>
        <v>0</v>
      </c>
      <c r="D407" s="112">
        <f t="shared" si="179"/>
        <v>0</v>
      </c>
      <c r="E407" s="112">
        <f t="shared" si="179"/>
        <v>0</v>
      </c>
      <c r="F407" s="112">
        <f t="shared" si="179"/>
        <v>0</v>
      </c>
      <c r="G407" s="112">
        <f t="shared" si="179"/>
        <v>0</v>
      </c>
      <c r="H407" s="112">
        <f t="shared" si="179"/>
        <v>0</v>
      </c>
      <c r="I407" s="112">
        <f t="shared" ref="I407:AA407" si="180">I404+I406</f>
        <v>0</v>
      </c>
      <c r="J407" s="112">
        <f t="shared" si="180"/>
        <v>0</v>
      </c>
      <c r="K407" s="112">
        <f t="shared" si="180"/>
        <v>0</v>
      </c>
      <c r="L407" s="112">
        <f t="shared" si="180"/>
        <v>0</v>
      </c>
      <c r="M407" s="112">
        <f t="shared" si="180"/>
        <v>0</v>
      </c>
      <c r="N407" s="112">
        <f t="shared" si="180"/>
        <v>0</v>
      </c>
      <c r="O407" s="112">
        <f t="shared" si="180"/>
        <v>0</v>
      </c>
      <c r="P407" s="112">
        <f t="shared" si="180"/>
        <v>0</v>
      </c>
      <c r="Q407" s="112">
        <f t="shared" si="180"/>
        <v>0</v>
      </c>
      <c r="R407" s="112">
        <f t="shared" si="180"/>
        <v>0</v>
      </c>
      <c r="S407" s="112">
        <f t="shared" si="180"/>
        <v>0</v>
      </c>
      <c r="T407" s="112">
        <f t="shared" si="180"/>
        <v>0</v>
      </c>
      <c r="U407" s="112">
        <f t="shared" si="180"/>
        <v>0</v>
      </c>
      <c r="V407" s="112">
        <f t="shared" si="180"/>
        <v>0</v>
      </c>
      <c r="W407" s="112">
        <f t="shared" si="180"/>
        <v>0</v>
      </c>
      <c r="X407" s="112">
        <f t="shared" si="180"/>
        <v>0</v>
      </c>
      <c r="Y407" s="112">
        <f t="shared" si="180"/>
        <v>0</v>
      </c>
      <c r="Z407" s="112">
        <f t="shared" si="180"/>
        <v>0</v>
      </c>
      <c r="AA407" s="112">
        <f t="shared" si="180"/>
        <v>0</v>
      </c>
    </row>
    <row r="408" spans="2:27" ht="16.5" hidden="1" thickTop="1" thickBot="1" x14ac:dyDescent="0.3"/>
    <row r="409" spans="2:27" ht="16.5" hidden="1" thickTop="1" thickBot="1" x14ac:dyDescent="0.3">
      <c r="B409" s="268" t="s">
        <v>109</v>
      </c>
      <c r="C409" s="46" t="s">
        <v>77</v>
      </c>
      <c r="D409" s="269" t="s">
        <v>299</v>
      </c>
      <c r="E409" s="1"/>
      <c r="F409" s="1"/>
      <c r="G409" s="1"/>
      <c r="H409" s="1"/>
      <c r="I409" s="1"/>
      <c r="J409" s="1"/>
      <c r="K409" s="1"/>
      <c r="L409" s="1"/>
      <c r="M409" s="1"/>
      <c r="N409" s="1"/>
      <c r="O409" s="1"/>
      <c r="P409" s="1"/>
      <c r="Q409" s="1"/>
    </row>
    <row r="410" spans="2:27" ht="15.75" hidden="1" thickTop="1" x14ac:dyDescent="0.25">
      <c r="B410" s="251" t="s">
        <v>24</v>
      </c>
      <c r="C410" s="252">
        <v>0</v>
      </c>
      <c r="D410" s="253">
        <v>1</v>
      </c>
      <c r="E410" s="253">
        <v>2</v>
      </c>
      <c r="F410" s="253">
        <v>3</v>
      </c>
      <c r="G410" s="253">
        <v>4</v>
      </c>
      <c r="H410" s="253">
        <v>5</v>
      </c>
      <c r="I410" s="253">
        <v>6</v>
      </c>
      <c r="J410" s="253">
        <v>7</v>
      </c>
      <c r="K410" s="253">
        <v>8</v>
      </c>
      <c r="L410" s="253">
        <v>9</v>
      </c>
      <c r="M410" s="253">
        <v>10</v>
      </c>
      <c r="N410" s="254">
        <v>11</v>
      </c>
      <c r="O410" s="253">
        <v>12</v>
      </c>
      <c r="P410" s="253">
        <v>13</v>
      </c>
      <c r="Q410" s="253">
        <v>14</v>
      </c>
      <c r="R410" s="253">
        <v>15</v>
      </c>
      <c r="S410" s="253">
        <v>16</v>
      </c>
      <c r="T410" s="253">
        <v>17</v>
      </c>
      <c r="U410" s="253">
        <v>18</v>
      </c>
      <c r="V410" s="253">
        <v>19</v>
      </c>
      <c r="W410" s="253">
        <v>20</v>
      </c>
      <c r="X410" s="253">
        <v>21</v>
      </c>
      <c r="Y410" s="253">
        <v>22</v>
      </c>
      <c r="Z410" s="253">
        <v>23</v>
      </c>
      <c r="AA410" s="253">
        <v>24</v>
      </c>
    </row>
    <row r="411" spans="2:27" hidden="1" x14ac:dyDescent="0.25">
      <c r="B411" s="255" t="s">
        <v>25</v>
      </c>
      <c r="C411" s="253">
        <f t="shared" ref="C411:H411" si="181">C410*360/24</f>
        <v>0</v>
      </c>
      <c r="D411" s="253">
        <f t="shared" si="181"/>
        <v>15</v>
      </c>
      <c r="E411" s="253">
        <f t="shared" si="181"/>
        <v>30</v>
      </c>
      <c r="F411" s="253">
        <f t="shared" si="181"/>
        <v>45</v>
      </c>
      <c r="G411" s="253">
        <f t="shared" si="181"/>
        <v>60</v>
      </c>
      <c r="H411" s="253">
        <f t="shared" si="181"/>
        <v>75</v>
      </c>
      <c r="I411" s="253">
        <f t="shared" ref="I411:O411" si="182">I410*360/24</f>
        <v>90</v>
      </c>
      <c r="J411" s="253">
        <f t="shared" si="182"/>
        <v>105</v>
      </c>
      <c r="K411" s="253">
        <f t="shared" si="182"/>
        <v>120</v>
      </c>
      <c r="L411" s="253">
        <f t="shared" si="182"/>
        <v>135</v>
      </c>
      <c r="M411" s="253">
        <f t="shared" si="182"/>
        <v>150</v>
      </c>
      <c r="N411" s="254">
        <f t="shared" si="182"/>
        <v>165</v>
      </c>
      <c r="O411" s="253">
        <f t="shared" si="182"/>
        <v>180</v>
      </c>
      <c r="P411" s="253">
        <f>P410*360/24</f>
        <v>195</v>
      </c>
      <c r="Q411" s="253">
        <f>Q410*360/24</f>
        <v>210</v>
      </c>
      <c r="R411" s="253">
        <f>R410*360/24</f>
        <v>225</v>
      </c>
      <c r="S411" s="253">
        <f t="shared" ref="S411:AA411" si="183">S410*360/24</f>
        <v>240</v>
      </c>
      <c r="T411" s="253">
        <f t="shared" si="183"/>
        <v>255</v>
      </c>
      <c r="U411" s="253">
        <f t="shared" si="183"/>
        <v>270</v>
      </c>
      <c r="V411" s="253">
        <f t="shared" si="183"/>
        <v>285</v>
      </c>
      <c r="W411" s="253">
        <f t="shared" si="183"/>
        <v>300</v>
      </c>
      <c r="X411" s="253">
        <f t="shared" si="183"/>
        <v>315</v>
      </c>
      <c r="Y411" s="253">
        <f t="shared" si="183"/>
        <v>330</v>
      </c>
      <c r="Z411" s="253">
        <f t="shared" si="183"/>
        <v>345</v>
      </c>
      <c r="AA411" s="253">
        <f t="shared" si="183"/>
        <v>360</v>
      </c>
    </row>
    <row r="412" spans="2:27" hidden="1" x14ac:dyDescent="0.25">
      <c r="B412" s="255" t="s">
        <v>70</v>
      </c>
      <c r="C412" s="256"/>
      <c r="D412" s="256"/>
      <c r="E412" s="256"/>
      <c r="F412" s="256"/>
      <c r="G412" s="256"/>
      <c r="H412" s="352">
        <f>$H$219</f>
        <v>6</v>
      </c>
      <c r="I412" s="352">
        <f>$I$219</f>
        <v>15</v>
      </c>
      <c r="J412" s="352">
        <f>$J$219</f>
        <v>25</v>
      </c>
      <c r="K412" s="352">
        <f>$K$219</f>
        <v>34</v>
      </c>
      <c r="L412" s="352">
        <f>$L$219</f>
        <v>44</v>
      </c>
      <c r="M412" s="352">
        <f>$M$219</f>
        <v>52</v>
      </c>
      <c r="N412" s="352">
        <f>$N$219</f>
        <v>58</v>
      </c>
      <c r="O412" s="352">
        <f>$O$219</f>
        <v>60</v>
      </c>
      <c r="P412" s="352">
        <f>$P$219</f>
        <v>58</v>
      </c>
      <c r="Q412" s="352">
        <f>$Q$219</f>
        <v>52</v>
      </c>
      <c r="R412" s="352">
        <f>$R$219</f>
        <v>44</v>
      </c>
      <c r="S412" s="352">
        <f>$S$219</f>
        <v>34</v>
      </c>
      <c r="T412" s="352">
        <f>$T$219</f>
        <v>25</v>
      </c>
      <c r="U412" s="352">
        <f>$U$219</f>
        <v>15</v>
      </c>
      <c r="V412" s="352">
        <f>$V$219</f>
        <v>6</v>
      </c>
      <c r="W412" s="256"/>
      <c r="X412" s="256"/>
      <c r="Y412" s="256"/>
      <c r="Z412" s="256"/>
      <c r="AA412" s="256"/>
    </row>
    <row r="413" spans="2:27" hidden="1" x14ac:dyDescent="0.25">
      <c r="B413" s="255" t="s">
        <v>17</v>
      </c>
      <c r="C413" s="256"/>
      <c r="D413" s="256"/>
      <c r="E413" s="256"/>
      <c r="F413" s="256"/>
      <c r="G413" s="256"/>
      <c r="H413" s="352">
        <f>$H$220</f>
        <v>67</v>
      </c>
      <c r="I413" s="352">
        <f>$I$220</f>
        <v>77</v>
      </c>
      <c r="J413" s="352">
        <f>$J$220</f>
        <v>88</v>
      </c>
      <c r="K413" s="352">
        <f>$K$220</f>
        <v>100</v>
      </c>
      <c r="L413" s="352">
        <f>$L$220</f>
        <v>114</v>
      </c>
      <c r="M413" s="352">
        <f>$M$220</f>
        <v>131</v>
      </c>
      <c r="N413" s="352">
        <f>$N$220</f>
        <v>152</v>
      </c>
      <c r="O413" s="352">
        <f>$O$220</f>
        <v>180</v>
      </c>
      <c r="P413" s="352">
        <f>$P$220</f>
        <v>208</v>
      </c>
      <c r="Q413" s="352">
        <f>$Q$220</f>
        <v>229</v>
      </c>
      <c r="R413" s="352">
        <f>$R$220</f>
        <v>246</v>
      </c>
      <c r="S413" s="352">
        <f>$S$220</f>
        <v>260</v>
      </c>
      <c r="T413" s="352">
        <f>$T$220</f>
        <v>272</v>
      </c>
      <c r="U413" s="352">
        <f>$U$220</f>
        <v>283</v>
      </c>
      <c r="V413" s="352">
        <f>$V$220</f>
        <v>293</v>
      </c>
      <c r="W413" s="256"/>
      <c r="X413" s="256"/>
      <c r="Y413" s="256"/>
      <c r="Z413" s="256"/>
      <c r="AA413" s="256"/>
    </row>
    <row r="414" spans="2:27" hidden="1" x14ac:dyDescent="0.25">
      <c r="B414" s="255" t="s">
        <v>71</v>
      </c>
      <c r="C414" s="256"/>
      <c r="D414" s="256"/>
      <c r="E414" s="256"/>
      <c r="F414" s="256"/>
      <c r="G414" s="256"/>
      <c r="H414" s="258">
        <f>H413-$K$22</f>
        <v>-158</v>
      </c>
      <c r="I414" s="258">
        <f t="shared" ref="I414:V414" si="184">I413-$K$22</f>
        <v>-148</v>
      </c>
      <c r="J414" s="258">
        <f>J413-$K$22</f>
        <v>-137</v>
      </c>
      <c r="K414" s="258">
        <f t="shared" si="184"/>
        <v>-125</v>
      </c>
      <c r="L414" s="258">
        <f t="shared" si="184"/>
        <v>-111</v>
      </c>
      <c r="M414" s="258">
        <f t="shared" si="184"/>
        <v>-94</v>
      </c>
      <c r="N414" s="258">
        <f t="shared" si="184"/>
        <v>-73</v>
      </c>
      <c r="O414" s="258">
        <f t="shared" si="184"/>
        <v>-45</v>
      </c>
      <c r="P414" s="258">
        <f t="shared" si="184"/>
        <v>-17</v>
      </c>
      <c r="Q414" s="258">
        <f t="shared" si="184"/>
        <v>4</v>
      </c>
      <c r="R414" s="258">
        <f t="shared" si="184"/>
        <v>21</v>
      </c>
      <c r="S414" s="258">
        <f t="shared" si="184"/>
        <v>35</v>
      </c>
      <c r="T414" s="258">
        <f t="shared" si="184"/>
        <v>47</v>
      </c>
      <c r="U414" s="258">
        <f t="shared" si="184"/>
        <v>58</v>
      </c>
      <c r="V414" s="258">
        <f t="shared" si="184"/>
        <v>68</v>
      </c>
      <c r="W414" s="256"/>
      <c r="X414" s="256"/>
      <c r="Y414" s="256"/>
      <c r="Z414" s="256"/>
      <c r="AA414" s="256"/>
    </row>
    <row r="415" spans="2:27" hidden="1" x14ac:dyDescent="0.25">
      <c r="B415" s="255" t="s">
        <v>18</v>
      </c>
      <c r="C415" s="256"/>
      <c r="D415" s="256"/>
      <c r="E415" s="256"/>
      <c r="F415" s="256"/>
      <c r="G415" s="256"/>
      <c r="H415" s="257">
        <f t="shared" ref="H415:V415" si="185">DEGREES(ACOS(SIN(RADIANS(H412))*COS(RADIANS($L$35))+COS(RADIANS(H412))*SIN(RADIANS($L$35))*COS(RADIANS(H413-$K$22))))</f>
        <v>157.23573221744255</v>
      </c>
      <c r="I415" s="257">
        <f t="shared" si="185"/>
        <v>144.99995142485511</v>
      </c>
      <c r="J415" s="257">
        <f t="shared" si="185"/>
        <v>131.51618246831896</v>
      </c>
      <c r="K415" s="257">
        <f t="shared" si="185"/>
        <v>118.39297917733164</v>
      </c>
      <c r="L415" s="257">
        <f t="shared" si="185"/>
        <v>104.93886980116127</v>
      </c>
      <c r="M415" s="257">
        <f t="shared" si="185"/>
        <v>92.461402976523743</v>
      </c>
      <c r="N415" s="257">
        <f t="shared" si="185"/>
        <v>81.08706638516621</v>
      </c>
      <c r="O415" s="257">
        <f t="shared" si="185"/>
        <v>69.295188945364558</v>
      </c>
      <c r="P415" s="257">
        <f t="shared" si="185"/>
        <v>59.551458440657782</v>
      </c>
      <c r="Q415" s="257">
        <f t="shared" si="185"/>
        <v>52.108962869205001</v>
      </c>
      <c r="R415" s="257">
        <f t="shared" si="185"/>
        <v>47.812298735980391</v>
      </c>
      <c r="S415" s="257">
        <f t="shared" si="185"/>
        <v>47.226035586744587</v>
      </c>
      <c r="T415" s="257">
        <f t="shared" si="185"/>
        <v>51.822450286610241</v>
      </c>
      <c r="U415" s="257">
        <f t="shared" si="185"/>
        <v>59.212016695874603</v>
      </c>
      <c r="V415" s="257">
        <f t="shared" si="185"/>
        <v>68.126756084833431</v>
      </c>
      <c r="W415" s="256"/>
      <c r="X415" s="256"/>
      <c r="Y415" s="256"/>
      <c r="Z415" s="256"/>
      <c r="AA415" s="256"/>
    </row>
    <row r="416" spans="2:27" hidden="1" x14ac:dyDescent="0.25">
      <c r="B416" s="255" t="s">
        <v>19</v>
      </c>
      <c r="C416" s="256"/>
      <c r="D416" s="256"/>
      <c r="E416" s="256"/>
      <c r="F416" s="256"/>
      <c r="G416" s="256"/>
      <c r="H416" s="257">
        <f>IF(H412=0,0,1350*EXP(-0.1*5*POWER(0.971667424/SIN(RADIANS(H412)),0.8)))</f>
        <v>68.862358499166476</v>
      </c>
      <c r="I416" s="257">
        <f t="shared" ref="I416:V416" si="186">IF(I412=0,0,1350*EXP(-0.1*5*POWER(0.971667424/SIN(RADIANS(I412)),0.8)))</f>
        <v>319.614258969052</v>
      </c>
      <c r="J416" s="257">
        <f t="shared" si="186"/>
        <v>510.10031844404784</v>
      </c>
      <c r="K416" s="257">
        <f t="shared" si="186"/>
        <v>620.13681398635629</v>
      </c>
      <c r="L416" s="257">
        <f t="shared" si="186"/>
        <v>701.95963780053887</v>
      </c>
      <c r="M416" s="257">
        <f t="shared" si="186"/>
        <v>747.41996526206708</v>
      </c>
      <c r="N416" s="257">
        <f t="shared" si="186"/>
        <v>773.05964028757819</v>
      </c>
      <c r="O416" s="257">
        <f t="shared" si="186"/>
        <v>780.26522234637525</v>
      </c>
      <c r="P416" s="257">
        <f t="shared" si="186"/>
        <v>773.05964028757819</v>
      </c>
      <c r="Q416" s="257">
        <f t="shared" si="186"/>
        <v>747.41996526206708</v>
      </c>
      <c r="R416" s="257">
        <f t="shared" si="186"/>
        <v>701.95963780053887</v>
      </c>
      <c r="S416" s="257">
        <f t="shared" si="186"/>
        <v>620.13681398635629</v>
      </c>
      <c r="T416" s="257">
        <f t="shared" si="186"/>
        <v>510.10031844404784</v>
      </c>
      <c r="U416" s="257">
        <f t="shared" si="186"/>
        <v>319.614258969052</v>
      </c>
      <c r="V416" s="257">
        <f t="shared" si="186"/>
        <v>68.862358499166476</v>
      </c>
      <c r="W416" s="256"/>
      <c r="X416" s="256"/>
      <c r="Y416" s="256"/>
      <c r="Z416" s="256"/>
      <c r="AA416" s="256"/>
    </row>
    <row r="417" spans="2:27" hidden="1" x14ac:dyDescent="0.25">
      <c r="B417" s="255" t="s">
        <v>20</v>
      </c>
      <c r="C417" s="256"/>
      <c r="D417" s="256"/>
      <c r="E417" s="256"/>
      <c r="F417" s="256"/>
      <c r="G417" s="256"/>
      <c r="H417" s="257">
        <f>IF(H416*COS(RADIANS(H415))&lt;0,0,H416*COS(RADIANS(H415)))</f>
        <v>0</v>
      </c>
      <c r="I417" s="257">
        <f t="shared" ref="I417:V417" si="187">IF(I416*COS(RADIANS(I415))&lt;0,0,I416*COS(RADIANS(I415)))</f>
        <v>0</v>
      </c>
      <c r="J417" s="257">
        <f t="shared" si="187"/>
        <v>0</v>
      </c>
      <c r="K417" s="257">
        <f t="shared" si="187"/>
        <v>0</v>
      </c>
      <c r="L417" s="257">
        <f t="shared" si="187"/>
        <v>0</v>
      </c>
      <c r="M417" s="257">
        <f t="shared" si="187"/>
        <v>0</v>
      </c>
      <c r="N417" s="258">
        <f t="shared" si="187"/>
        <v>119.77275742834492</v>
      </c>
      <c r="O417" s="257">
        <f t="shared" si="187"/>
        <v>275.86541492257578</v>
      </c>
      <c r="P417" s="257">
        <f t="shared" si="187"/>
        <v>391.75903725756717</v>
      </c>
      <c r="Q417" s="257">
        <f t="shared" si="187"/>
        <v>459.03675752371191</v>
      </c>
      <c r="R417" s="257">
        <f t="shared" si="187"/>
        <v>471.40910773125398</v>
      </c>
      <c r="S417" s="257">
        <f t="shared" si="187"/>
        <v>421.13976130586587</v>
      </c>
      <c r="T417" s="257">
        <f t="shared" si="187"/>
        <v>315.29322335299059</v>
      </c>
      <c r="U417" s="257">
        <f t="shared" si="187"/>
        <v>163.59861856788021</v>
      </c>
      <c r="V417" s="257">
        <f t="shared" si="187"/>
        <v>25.654978736879229</v>
      </c>
      <c r="W417" s="256"/>
      <c r="X417" s="256"/>
      <c r="Y417" s="256"/>
      <c r="Z417" s="256"/>
      <c r="AA417" s="256"/>
    </row>
    <row r="418" spans="2:27" hidden="1" x14ac:dyDescent="0.25">
      <c r="B418" s="255" t="s">
        <v>21</v>
      </c>
      <c r="C418" s="256"/>
      <c r="D418" s="256"/>
      <c r="E418" s="256"/>
      <c r="F418" s="256"/>
      <c r="G418" s="256"/>
      <c r="H418" s="257">
        <f>(1350-0.5*H416)*SIN(RADIANS(H412))/5</f>
        <v>27.502877431176028</v>
      </c>
      <c r="I418" s="257">
        <f>(1350-0.5*I416)*SIN(RADIANS(I412))/5</f>
        <v>61.608916446928617</v>
      </c>
      <c r="J418" s="257">
        <f>(1350-0.5*J416)*SIN(RADIANS(J412))/5</f>
        <v>92.549159680568778</v>
      </c>
      <c r="K418" s="257">
        <f t="shared" ref="K418:V418" si="188">(1350-0.5*K416)*SIN(RADIANS(K412))/5</f>
        <v>116.30447338088877</v>
      </c>
      <c r="L418" s="257">
        <f t="shared" si="188"/>
        <v>138.79554621167821</v>
      </c>
      <c r="M418" s="257">
        <f t="shared" si="188"/>
        <v>153.86540646512782</v>
      </c>
      <c r="N418" s="258">
        <f t="shared" si="188"/>
        <v>163.41381034610978</v>
      </c>
      <c r="O418" s="257">
        <f t="shared" si="188"/>
        <v>166.25390859765099</v>
      </c>
      <c r="P418" s="257">
        <f t="shared" si="188"/>
        <v>163.41381034610978</v>
      </c>
      <c r="Q418" s="257">
        <f t="shared" si="188"/>
        <v>153.86540646512782</v>
      </c>
      <c r="R418" s="257">
        <f t="shared" si="188"/>
        <v>138.79554621167821</v>
      </c>
      <c r="S418" s="257">
        <f t="shared" si="188"/>
        <v>116.30447338088877</v>
      </c>
      <c r="T418" s="257">
        <f t="shared" si="188"/>
        <v>92.549159680568778</v>
      </c>
      <c r="U418" s="257">
        <f t="shared" si="188"/>
        <v>61.608916446928617</v>
      </c>
      <c r="V418" s="257">
        <f t="shared" si="188"/>
        <v>27.502877431176028</v>
      </c>
      <c r="W418" s="256"/>
      <c r="X418" s="256"/>
      <c r="Y418" s="256"/>
      <c r="Z418" s="256"/>
      <c r="AA418" s="256"/>
    </row>
    <row r="419" spans="2:27" hidden="1" x14ac:dyDescent="0.25">
      <c r="B419" s="255" t="s">
        <v>22</v>
      </c>
      <c r="C419" s="256"/>
      <c r="D419" s="256"/>
      <c r="E419" s="256"/>
      <c r="F419" s="256"/>
      <c r="G419" s="256"/>
      <c r="H419" s="257">
        <f>H417+H418</f>
        <v>27.502877431176028</v>
      </c>
      <c r="I419" s="257">
        <f>I417+I418</f>
        <v>61.608916446928617</v>
      </c>
      <c r="J419" s="257">
        <f>J417+J418</f>
        <v>92.549159680568778</v>
      </c>
      <c r="K419" s="257">
        <f t="shared" ref="K419:V419" si="189">K417+K418</f>
        <v>116.30447338088877</v>
      </c>
      <c r="L419" s="257">
        <f t="shared" si="189"/>
        <v>138.79554621167821</v>
      </c>
      <c r="M419" s="257">
        <f t="shared" si="189"/>
        <v>153.86540646512782</v>
      </c>
      <c r="N419" s="258">
        <f t="shared" si="189"/>
        <v>283.18656777445472</v>
      </c>
      <c r="O419" s="257">
        <f t="shared" si="189"/>
        <v>442.11932352022677</v>
      </c>
      <c r="P419" s="257">
        <f t="shared" si="189"/>
        <v>555.17284760367693</v>
      </c>
      <c r="Q419" s="257">
        <f t="shared" si="189"/>
        <v>612.90216398883967</v>
      </c>
      <c r="R419" s="257">
        <f t="shared" si="189"/>
        <v>610.20465394293217</v>
      </c>
      <c r="S419" s="257">
        <f t="shared" si="189"/>
        <v>537.44423468675461</v>
      </c>
      <c r="T419" s="257">
        <f t="shared" si="189"/>
        <v>407.84238303355937</v>
      </c>
      <c r="U419" s="257">
        <f t="shared" si="189"/>
        <v>225.20753501480883</v>
      </c>
      <c r="V419" s="257">
        <f t="shared" si="189"/>
        <v>53.157856168055261</v>
      </c>
      <c r="W419" s="256"/>
      <c r="X419" s="256"/>
      <c r="Y419" s="256"/>
      <c r="Z419" s="256"/>
      <c r="AA419" s="256"/>
    </row>
    <row r="420" spans="2:27" hidden="1" x14ac:dyDescent="0.25">
      <c r="B420" s="255" t="s">
        <v>90</v>
      </c>
      <c r="C420" s="256"/>
      <c r="D420" s="256"/>
      <c r="E420" s="256"/>
      <c r="F420" s="256"/>
      <c r="G420" s="256"/>
      <c r="H420" s="257">
        <f>0.87-1.47*POWER(H415/100,5)</f>
        <v>-13.257768567266815</v>
      </c>
      <c r="I420" s="257">
        <f>0.87-1.47*POWER(I415/100,5)</f>
        <v>-8.5522932894708035</v>
      </c>
      <c r="J420" s="257">
        <f>0.87-1.47*POWER(J415/100,5)</f>
        <v>-4.9138005086765988</v>
      </c>
      <c r="K420" s="257">
        <f t="shared" ref="K420:V420" si="190">0.87-1.47*POWER(K415/100,5)</f>
        <v>-2.5493777390202101</v>
      </c>
      <c r="L420" s="257">
        <f t="shared" si="190"/>
        <v>-1.0006788980930472</v>
      </c>
      <c r="M420" s="257">
        <f t="shared" si="190"/>
        <v>-0.12338987607485652</v>
      </c>
      <c r="N420" s="258">
        <f t="shared" si="190"/>
        <v>0.35468204165840378</v>
      </c>
      <c r="O420" s="257">
        <f t="shared" si="190"/>
        <v>0.63512718595048445</v>
      </c>
      <c r="P420" s="257">
        <f t="shared" si="190"/>
        <v>0.7599020215555361</v>
      </c>
      <c r="Q420" s="257">
        <f t="shared" si="190"/>
        <v>0.81352197751897615</v>
      </c>
      <c r="R420" s="257">
        <f t="shared" si="190"/>
        <v>0.8332704627703843</v>
      </c>
      <c r="S420" s="257">
        <f t="shared" si="190"/>
        <v>0.83546775727004807</v>
      </c>
      <c r="T420" s="257">
        <f t="shared" si="190"/>
        <v>0.81505767257614758</v>
      </c>
      <c r="U420" s="257">
        <f t="shared" si="190"/>
        <v>0.76300423225151914</v>
      </c>
      <c r="V420" s="257">
        <f t="shared" si="190"/>
        <v>0.65427231385019802</v>
      </c>
      <c r="W420" s="256"/>
      <c r="X420" s="256"/>
      <c r="Y420" s="256"/>
      <c r="Z420" s="256"/>
      <c r="AA420" s="256"/>
    </row>
    <row r="421" spans="2:27" hidden="1" x14ac:dyDescent="0.25">
      <c r="B421" s="255" t="s">
        <v>26</v>
      </c>
      <c r="C421" s="256"/>
      <c r="D421" s="256"/>
      <c r="E421" s="256"/>
      <c r="F421" s="256"/>
      <c r="G421" s="256"/>
      <c r="H421" s="257">
        <f>H417*H420+H418*0.85</f>
        <v>23.377445816499623</v>
      </c>
      <c r="I421" s="257">
        <f t="shared" ref="I421:V421" si="191">I417*I420+I418*0.85</f>
        <v>52.367578979889323</v>
      </c>
      <c r="J421" s="257">
        <f t="shared" si="191"/>
        <v>78.666785728483461</v>
      </c>
      <c r="K421" s="257">
        <f t="shared" si="191"/>
        <v>98.858802373755452</v>
      </c>
      <c r="L421" s="257">
        <f t="shared" si="191"/>
        <v>117.97621427992648</v>
      </c>
      <c r="M421" s="257">
        <f t="shared" si="191"/>
        <v>130.78559549535865</v>
      </c>
      <c r="N421" s="257">
        <f t="shared" si="191"/>
        <v>181.38298493393543</v>
      </c>
      <c r="O421" s="257">
        <f t="shared" si="191"/>
        <v>316.52544698884168</v>
      </c>
      <c r="P421" s="257">
        <f t="shared" si="191"/>
        <v>436.60022316886921</v>
      </c>
      <c r="Q421" s="257">
        <f t="shared" si="191"/>
        <v>504.22208622994754</v>
      </c>
      <c r="R421" s="257">
        <f t="shared" si="191"/>
        <v>510.7874996333224</v>
      </c>
      <c r="S421" s="257">
        <f t="shared" si="191"/>
        <v>450.70749424921058</v>
      </c>
      <c r="T421" s="257">
        <f t="shared" si="191"/>
        <v>335.64894653360341</v>
      </c>
      <c r="U421" s="257">
        <f t="shared" si="191"/>
        <v>177.19401733768387</v>
      </c>
      <c r="V421" s="257">
        <f t="shared" si="191"/>
        <v>40.162788116455232</v>
      </c>
      <c r="W421" s="256"/>
      <c r="X421" s="256"/>
      <c r="Y421" s="256"/>
      <c r="Z421" s="256"/>
      <c r="AA421" s="256"/>
    </row>
    <row r="422" spans="2:27" hidden="1" x14ac:dyDescent="0.25">
      <c r="B422" s="255" t="s">
        <v>27</v>
      </c>
      <c r="C422" s="256"/>
      <c r="D422" s="256"/>
      <c r="E422" s="256"/>
      <c r="F422" s="256"/>
      <c r="G422" s="256"/>
      <c r="H422" s="257">
        <f>H418*0.85</f>
        <v>23.377445816499623</v>
      </c>
      <c r="I422" s="257">
        <f>I418*0.85</f>
        <v>52.367578979889323</v>
      </c>
      <c r="J422" s="257">
        <f>J418*0.85</f>
        <v>78.666785728483461</v>
      </c>
      <c r="K422" s="257">
        <f t="shared" ref="K422:V422" si="192">K418*0.85</f>
        <v>98.858802373755452</v>
      </c>
      <c r="L422" s="257">
        <f t="shared" si="192"/>
        <v>117.97621427992648</v>
      </c>
      <c r="M422" s="257">
        <f t="shared" si="192"/>
        <v>130.78559549535865</v>
      </c>
      <c r="N422" s="257">
        <f t="shared" si="192"/>
        <v>138.90173879419331</v>
      </c>
      <c r="O422" s="257">
        <f t="shared" si="192"/>
        <v>141.31582230800333</v>
      </c>
      <c r="P422" s="257">
        <f t="shared" si="192"/>
        <v>138.90173879419331</v>
      </c>
      <c r="Q422" s="257">
        <f t="shared" si="192"/>
        <v>130.78559549535865</v>
      </c>
      <c r="R422" s="257">
        <f t="shared" si="192"/>
        <v>117.97621427992648</v>
      </c>
      <c r="S422" s="257">
        <f t="shared" si="192"/>
        <v>98.858802373755452</v>
      </c>
      <c r="T422" s="257">
        <f t="shared" si="192"/>
        <v>78.666785728483461</v>
      </c>
      <c r="U422" s="257">
        <f t="shared" si="192"/>
        <v>52.367578979889323</v>
      </c>
      <c r="V422" s="257">
        <f t="shared" si="192"/>
        <v>23.377445816499623</v>
      </c>
      <c r="W422" s="256"/>
      <c r="X422" s="256"/>
      <c r="Y422" s="256"/>
      <c r="Z422" s="256"/>
      <c r="AA422" s="256"/>
    </row>
    <row r="423" spans="2:27" hidden="1" x14ac:dyDescent="0.25">
      <c r="B423" s="255" t="s">
        <v>113</v>
      </c>
      <c r="C423" s="256"/>
      <c r="D423" s="256"/>
      <c r="E423" s="256"/>
      <c r="F423" s="256"/>
      <c r="G423" s="256"/>
      <c r="H423" s="259">
        <f t="shared" ref="H423:V423" si="193">$L$30*TAN(RADIANS(ABS(H413-$K$22)))</f>
        <v>0</v>
      </c>
      <c r="I423" s="259">
        <f t="shared" si="193"/>
        <v>0</v>
      </c>
      <c r="J423" s="259">
        <f t="shared" si="193"/>
        <v>0</v>
      </c>
      <c r="K423" s="259">
        <f t="shared" si="193"/>
        <v>0</v>
      </c>
      <c r="L423" s="259">
        <f t="shared" si="193"/>
        <v>0</v>
      </c>
      <c r="M423" s="259">
        <f t="shared" si="193"/>
        <v>0</v>
      </c>
      <c r="N423" s="259">
        <f t="shared" si="193"/>
        <v>0</v>
      </c>
      <c r="O423" s="259">
        <f t="shared" si="193"/>
        <v>0</v>
      </c>
      <c r="P423" s="259">
        <f t="shared" si="193"/>
        <v>0</v>
      </c>
      <c r="Q423" s="259">
        <f t="shared" si="193"/>
        <v>0</v>
      </c>
      <c r="R423" s="259">
        <f t="shared" si="193"/>
        <v>0</v>
      </c>
      <c r="S423" s="259">
        <f t="shared" si="193"/>
        <v>0</v>
      </c>
      <c r="T423" s="259">
        <f t="shared" si="193"/>
        <v>0</v>
      </c>
      <c r="U423" s="259">
        <f t="shared" si="193"/>
        <v>0</v>
      </c>
      <c r="V423" s="259">
        <f t="shared" si="193"/>
        <v>0</v>
      </c>
      <c r="W423" s="256"/>
      <c r="X423" s="256"/>
      <c r="Y423" s="256"/>
      <c r="Z423" s="256"/>
      <c r="AA423" s="256"/>
    </row>
    <row r="424" spans="2:27" hidden="1" x14ac:dyDescent="0.25">
      <c r="B424" s="255" t="s">
        <v>115</v>
      </c>
      <c r="C424" s="256"/>
      <c r="D424" s="256"/>
      <c r="E424" s="256"/>
      <c r="F424" s="256"/>
      <c r="G424" s="256"/>
      <c r="H424" s="259">
        <f t="shared" ref="H424:V424" si="194">$L$31*TAN(RADIANS(H412))/COS(RADIANS(H413-$K$22))</f>
        <v>0</v>
      </c>
      <c r="I424" s="259">
        <f t="shared" si="194"/>
        <v>0</v>
      </c>
      <c r="J424" s="259">
        <f t="shared" si="194"/>
        <v>0</v>
      </c>
      <c r="K424" s="259">
        <f t="shared" si="194"/>
        <v>0</v>
      </c>
      <c r="L424" s="259">
        <f t="shared" si="194"/>
        <v>0</v>
      </c>
      <c r="M424" s="259">
        <f t="shared" si="194"/>
        <v>0</v>
      </c>
      <c r="N424" s="259">
        <f t="shared" si="194"/>
        <v>0</v>
      </c>
      <c r="O424" s="259">
        <f t="shared" si="194"/>
        <v>0</v>
      </c>
      <c r="P424" s="259">
        <f t="shared" si="194"/>
        <v>0</v>
      </c>
      <c r="Q424" s="259">
        <f t="shared" si="194"/>
        <v>0</v>
      </c>
      <c r="R424" s="259">
        <f t="shared" si="194"/>
        <v>0</v>
      </c>
      <c r="S424" s="259">
        <f t="shared" si="194"/>
        <v>0</v>
      </c>
      <c r="T424" s="259">
        <f t="shared" si="194"/>
        <v>0</v>
      </c>
      <c r="U424" s="259">
        <f t="shared" si="194"/>
        <v>0</v>
      </c>
      <c r="V424" s="259">
        <f t="shared" si="194"/>
        <v>0</v>
      </c>
      <c r="W424" s="256"/>
      <c r="X424" s="256"/>
      <c r="Y424" s="256"/>
      <c r="Z424" s="256"/>
      <c r="AA424" s="256"/>
    </row>
    <row r="425" spans="2:27" hidden="1" x14ac:dyDescent="0.25">
      <c r="B425" s="255" t="s">
        <v>121</v>
      </c>
      <c r="C425" s="256"/>
      <c r="D425" s="256"/>
      <c r="E425" s="256"/>
      <c r="F425" s="256"/>
      <c r="G425" s="256"/>
      <c r="H425" s="259">
        <f t="shared" ref="H425:V425" si="195">IF(H417=0,0,IF(H423&gt;$L$32+$L$33,IF($L$38-H423+$L$32+$L$33&lt;0,0,$L$38-H423+$L$32+$L$33),$L$38))</f>
        <v>0</v>
      </c>
      <c r="I425" s="259">
        <f t="shared" si="195"/>
        <v>0</v>
      </c>
      <c r="J425" s="259">
        <f t="shared" si="195"/>
        <v>0</v>
      </c>
      <c r="K425" s="259">
        <f t="shared" si="195"/>
        <v>0</v>
      </c>
      <c r="L425" s="259">
        <f t="shared" si="195"/>
        <v>0</v>
      </c>
      <c r="M425" s="259">
        <f t="shared" si="195"/>
        <v>0</v>
      </c>
      <c r="N425" s="259">
        <f t="shared" si="195"/>
        <v>0</v>
      </c>
      <c r="O425" s="259">
        <f t="shared" si="195"/>
        <v>0</v>
      </c>
      <c r="P425" s="259">
        <f t="shared" si="195"/>
        <v>0</v>
      </c>
      <c r="Q425" s="259">
        <f t="shared" si="195"/>
        <v>0</v>
      </c>
      <c r="R425" s="259">
        <f t="shared" si="195"/>
        <v>0</v>
      </c>
      <c r="S425" s="259">
        <f t="shared" si="195"/>
        <v>0</v>
      </c>
      <c r="T425" s="259">
        <f t="shared" si="195"/>
        <v>0</v>
      </c>
      <c r="U425" s="259">
        <f t="shared" si="195"/>
        <v>0</v>
      </c>
      <c r="V425" s="259">
        <f t="shared" si="195"/>
        <v>0</v>
      </c>
      <c r="W425" s="256"/>
      <c r="X425" s="256"/>
      <c r="Y425" s="256"/>
      <c r="Z425" s="256"/>
      <c r="AA425" s="256"/>
    </row>
    <row r="426" spans="2:27" hidden="1" x14ac:dyDescent="0.25">
      <c r="B426" s="255" t="s">
        <v>120</v>
      </c>
      <c r="C426" s="256"/>
      <c r="D426" s="256"/>
      <c r="E426" s="256"/>
      <c r="F426" s="256"/>
      <c r="G426" s="256"/>
      <c r="H426" s="259">
        <f t="shared" ref="H426:V426" si="196">IF(H417=0,0,IF(H424&gt;$L$32+$L$34,IF($L$39-H424+$L$32+$L$34&lt;0,0,$L$39-H424+$L$32+$L$34),$L$39))</f>
        <v>0</v>
      </c>
      <c r="I426" s="259">
        <f t="shared" si="196"/>
        <v>0</v>
      </c>
      <c r="J426" s="259">
        <f t="shared" si="196"/>
        <v>0</v>
      </c>
      <c r="K426" s="259">
        <f t="shared" si="196"/>
        <v>0</v>
      </c>
      <c r="L426" s="259">
        <f t="shared" si="196"/>
        <v>0</v>
      </c>
      <c r="M426" s="259">
        <f t="shared" si="196"/>
        <v>0</v>
      </c>
      <c r="N426" s="259">
        <f t="shared" si="196"/>
        <v>0</v>
      </c>
      <c r="O426" s="259">
        <f t="shared" si="196"/>
        <v>0</v>
      </c>
      <c r="P426" s="259">
        <f t="shared" si="196"/>
        <v>0</v>
      </c>
      <c r="Q426" s="259">
        <f t="shared" si="196"/>
        <v>0</v>
      </c>
      <c r="R426" s="259">
        <f t="shared" si="196"/>
        <v>0</v>
      </c>
      <c r="S426" s="259">
        <f t="shared" si="196"/>
        <v>0</v>
      </c>
      <c r="T426" s="259">
        <f t="shared" si="196"/>
        <v>0</v>
      </c>
      <c r="U426" s="259">
        <f t="shared" si="196"/>
        <v>0</v>
      </c>
      <c r="V426" s="259">
        <f t="shared" si="196"/>
        <v>0</v>
      </c>
      <c r="W426" s="256"/>
      <c r="X426" s="256"/>
      <c r="Y426" s="256"/>
      <c r="Z426" s="256"/>
      <c r="AA426" s="256"/>
    </row>
    <row r="427" spans="2:27" ht="15.75" hidden="1" thickBot="1" x14ac:dyDescent="0.3">
      <c r="B427" s="260" t="s">
        <v>23</v>
      </c>
      <c r="C427" s="261"/>
      <c r="D427" s="261"/>
      <c r="E427" s="261"/>
      <c r="F427" s="261"/>
      <c r="G427" s="261"/>
      <c r="H427" s="262">
        <f t="shared" ref="H427:V427" si="197">IF(H425*H426&lt;0,0,H425*H426)</f>
        <v>0</v>
      </c>
      <c r="I427" s="262">
        <f t="shared" si="197"/>
        <v>0</v>
      </c>
      <c r="J427" s="262">
        <f t="shared" si="197"/>
        <v>0</v>
      </c>
      <c r="K427" s="262">
        <f t="shared" si="197"/>
        <v>0</v>
      </c>
      <c r="L427" s="262">
        <f t="shared" si="197"/>
        <v>0</v>
      </c>
      <c r="M427" s="262">
        <f t="shared" si="197"/>
        <v>0</v>
      </c>
      <c r="N427" s="262">
        <f t="shared" si="197"/>
        <v>0</v>
      </c>
      <c r="O427" s="262">
        <f t="shared" si="197"/>
        <v>0</v>
      </c>
      <c r="P427" s="262">
        <f t="shared" si="197"/>
        <v>0</v>
      </c>
      <c r="Q427" s="262">
        <f t="shared" si="197"/>
        <v>0</v>
      </c>
      <c r="R427" s="262">
        <f t="shared" si="197"/>
        <v>0</v>
      </c>
      <c r="S427" s="262">
        <f t="shared" si="197"/>
        <v>0</v>
      </c>
      <c r="T427" s="262">
        <f t="shared" si="197"/>
        <v>0</v>
      </c>
      <c r="U427" s="262">
        <f t="shared" si="197"/>
        <v>0</v>
      </c>
      <c r="V427" s="262">
        <f t="shared" si="197"/>
        <v>0</v>
      </c>
      <c r="W427" s="261"/>
      <c r="X427" s="261"/>
      <c r="Y427" s="261"/>
      <c r="Z427" s="261"/>
      <c r="AA427" s="261"/>
    </row>
    <row r="428" spans="2:27" ht="16.5" hidden="1" thickTop="1" thickBot="1" x14ac:dyDescent="0.3">
      <c r="B428" s="263" t="s">
        <v>136</v>
      </c>
      <c r="C428" s="264">
        <f t="shared" ref="C428:AA428" si="198">(C427*C421*$C$15+($L$38*$L$39-C427)*C422)*$K$40*$K$41*$L$36</f>
        <v>0</v>
      </c>
      <c r="D428" s="264">
        <f t="shared" si="198"/>
        <v>0</v>
      </c>
      <c r="E428" s="264">
        <f t="shared" si="198"/>
        <v>0</v>
      </c>
      <c r="F428" s="264">
        <f t="shared" si="198"/>
        <v>0</v>
      </c>
      <c r="G428" s="264">
        <f t="shared" si="198"/>
        <v>0</v>
      </c>
      <c r="H428" s="264">
        <f t="shared" si="198"/>
        <v>0</v>
      </c>
      <c r="I428" s="264">
        <f t="shared" si="198"/>
        <v>0</v>
      </c>
      <c r="J428" s="264">
        <f t="shared" si="198"/>
        <v>0</v>
      </c>
      <c r="K428" s="264">
        <f t="shared" si="198"/>
        <v>0</v>
      </c>
      <c r="L428" s="264">
        <f t="shared" si="198"/>
        <v>0</v>
      </c>
      <c r="M428" s="264">
        <f t="shared" si="198"/>
        <v>0</v>
      </c>
      <c r="N428" s="264">
        <f t="shared" si="198"/>
        <v>0</v>
      </c>
      <c r="O428" s="264">
        <f t="shared" si="198"/>
        <v>0</v>
      </c>
      <c r="P428" s="264">
        <f t="shared" si="198"/>
        <v>0</v>
      </c>
      <c r="Q428" s="264">
        <f t="shared" si="198"/>
        <v>0</v>
      </c>
      <c r="R428" s="264">
        <f t="shared" si="198"/>
        <v>0</v>
      </c>
      <c r="S428" s="264">
        <f t="shared" si="198"/>
        <v>0</v>
      </c>
      <c r="T428" s="264">
        <f t="shared" si="198"/>
        <v>0</v>
      </c>
      <c r="U428" s="264">
        <f t="shared" si="198"/>
        <v>0</v>
      </c>
      <c r="V428" s="264">
        <f t="shared" si="198"/>
        <v>0</v>
      </c>
      <c r="W428" s="264">
        <f t="shared" si="198"/>
        <v>0</v>
      </c>
      <c r="X428" s="264">
        <f t="shared" si="198"/>
        <v>0</v>
      </c>
      <c r="Y428" s="264">
        <f t="shared" si="198"/>
        <v>0</v>
      </c>
      <c r="Z428" s="264">
        <f t="shared" si="198"/>
        <v>0</v>
      </c>
      <c r="AA428" s="264">
        <f t="shared" si="198"/>
        <v>0</v>
      </c>
    </row>
    <row r="429" spans="2:27" ht="16.5" hidden="1" thickTop="1" thickBot="1" x14ac:dyDescent="0.3">
      <c r="B429" s="265" t="s">
        <v>137</v>
      </c>
      <c r="C429" s="353">
        <f>$C$236</f>
        <v>18.05025253169417</v>
      </c>
      <c r="D429" s="353">
        <f>$D$236</f>
        <v>16.937822173508927</v>
      </c>
      <c r="E429" s="353">
        <f>$E$236</f>
        <v>16.238519215976524</v>
      </c>
      <c r="F429" s="353">
        <f>$F$236</f>
        <v>16</v>
      </c>
      <c r="G429" s="353">
        <f>$G$236</f>
        <v>16.238519215976524</v>
      </c>
      <c r="H429" s="353">
        <f>$H$236</f>
        <v>16.93782217350893</v>
      </c>
      <c r="I429" s="353">
        <f>$I$236</f>
        <v>18.05025253169417</v>
      </c>
      <c r="J429" s="353">
        <f>$J$236</f>
        <v>19.5</v>
      </c>
      <c r="K429" s="353">
        <f>$K$236</f>
        <v>21.188266684282354</v>
      </c>
      <c r="L429" s="353">
        <f>$L$236</f>
        <v>23</v>
      </c>
      <c r="M429" s="353">
        <f>$M$236</f>
        <v>24.811733315717646</v>
      </c>
      <c r="N429" s="353">
        <f>$N$236</f>
        <v>26.5</v>
      </c>
      <c r="O429" s="353">
        <f>$O$236</f>
        <v>27.949747468305834</v>
      </c>
      <c r="P429" s="353">
        <f>$P$236</f>
        <v>29.06217782649107</v>
      </c>
      <c r="Q429" s="353">
        <f>$Q$236</f>
        <v>29.76148078402348</v>
      </c>
      <c r="R429" s="353">
        <f>$R$236</f>
        <v>30</v>
      </c>
      <c r="S429" s="353">
        <f>$S$236</f>
        <v>29.76148078402348</v>
      </c>
      <c r="T429" s="353">
        <f>$T$236</f>
        <v>29.06217782649107</v>
      </c>
      <c r="U429" s="353">
        <f>$U$236</f>
        <v>27.949747468305834</v>
      </c>
      <c r="V429" s="353">
        <f>$V$236</f>
        <v>26.5</v>
      </c>
      <c r="W429" s="353">
        <f>$W$236</f>
        <v>24.811733315717646</v>
      </c>
      <c r="X429" s="353">
        <f>$X$236</f>
        <v>23</v>
      </c>
      <c r="Y429" s="353">
        <f>$Y$236</f>
        <v>21.188266684282354</v>
      </c>
      <c r="Z429" s="353">
        <f>$Z$236</f>
        <v>19.5</v>
      </c>
      <c r="AA429" s="353">
        <f>$AA$236</f>
        <v>18.05025253169417</v>
      </c>
    </row>
    <row r="430" spans="2:27" ht="16.5" hidden="1" thickTop="1" thickBot="1" x14ac:dyDescent="0.3">
      <c r="B430" s="266" t="s">
        <v>163</v>
      </c>
      <c r="C430" s="267">
        <f t="shared" ref="C430:AA430" si="199">$L$28*$L$29*$L$36*$L$37*(C429-$C$16)</f>
        <v>0</v>
      </c>
      <c r="D430" s="267">
        <f t="shared" si="199"/>
        <v>0</v>
      </c>
      <c r="E430" s="267">
        <f t="shared" si="199"/>
        <v>0</v>
      </c>
      <c r="F430" s="267">
        <f t="shared" si="199"/>
        <v>0</v>
      </c>
      <c r="G430" s="267">
        <f t="shared" si="199"/>
        <v>0</v>
      </c>
      <c r="H430" s="267">
        <f t="shared" si="199"/>
        <v>0</v>
      </c>
      <c r="I430" s="267">
        <f t="shared" si="199"/>
        <v>0</v>
      </c>
      <c r="J430" s="267">
        <f t="shared" si="199"/>
        <v>0</v>
      </c>
      <c r="K430" s="267">
        <f t="shared" si="199"/>
        <v>0</v>
      </c>
      <c r="L430" s="267">
        <f t="shared" si="199"/>
        <v>0</v>
      </c>
      <c r="M430" s="267">
        <f t="shared" si="199"/>
        <v>0</v>
      </c>
      <c r="N430" s="267">
        <f t="shared" si="199"/>
        <v>0</v>
      </c>
      <c r="O430" s="267">
        <f t="shared" si="199"/>
        <v>0</v>
      </c>
      <c r="P430" s="267">
        <f t="shared" si="199"/>
        <v>0</v>
      </c>
      <c r="Q430" s="267">
        <f t="shared" si="199"/>
        <v>0</v>
      </c>
      <c r="R430" s="267">
        <f t="shared" si="199"/>
        <v>0</v>
      </c>
      <c r="S430" s="267">
        <f t="shared" si="199"/>
        <v>0</v>
      </c>
      <c r="T430" s="267">
        <f t="shared" si="199"/>
        <v>0</v>
      </c>
      <c r="U430" s="267">
        <f t="shared" si="199"/>
        <v>0</v>
      </c>
      <c r="V430" s="267">
        <f t="shared" si="199"/>
        <v>0</v>
      </c>
      <c r="W430" s="267">
        <f t="shared" si="199"/>
        <v>0</v>
      </c>
      <c r="X430" s="267">
        <f t="shared" si="199"/>
        <v>0</v>
      </c>
      <c r="Y430" s="267">
        <f t="shared" si="199"/>
        <v>0</v>
      </c>
      <c r="Z430" s="267">
        <f t="shared" si="199"/>
        <v>0</v>
      </c>
      <c r="AA430" s="267">
        <f t="shared" si="199"/>
        <v>0</v>
      </c>
    </row>
    <row r="431" spans="2:27" ht="16.5" hidden="1" thickTop="1" thickBot="1" x14ac:dyDescent="0.3">
      <c r="B431" s="107" t="s">
        <v>155</v>
      </c>
      <c r="C431" s="112">
        <f t="shared" ref="C431:H431" si="200">C428+C430</f>
        <v>0</v>
      </c>
      <c r="D431" s="112">
        <f t="shared" si="200"/>
        <v>0</v>
      </c>
      <c r="E431" s="112">
        <f t="shared" si="200"/>
        <v>0</v>
      </c>
      <c r="F431" s="112">
        <f t="shared" si="200"/>
        <v>0</v>
      </c>
      <c r="G431" s="112">
        <f t="shared" si="200"/>
        <v>0</v>
      </c>
      <c r="H431" s="112">
        <f t="shared" si="200"/>
        <v>0</v>
      </c>
      <c r="I431" s="112">
        <f t="shared" ref="I431:AA431" si="201">I428+I430</f>
        <v>0</v>
      </c>
      <c r="J431" s="112">
        <f t="shared" si="201"/>
        <v>0</v>
      </c>
      <c r="K431" s="112">
        <f t="shared" si="201"/>
        <v>0</v>
      </c>
      <c r="L431" s="112">
        <f t="shared" si="201"/>
        <v>0</v>
      </c>
      <c r="M431" s="112">
        <f t="shared" si="201"/>
        <v>0</v>
      </c>
      <c r="N431" s="112">
        <f t="shared" si="201"/>
        <v>0</v>
      </c>
      <c r="O431" s="112">
        <f t="shared" si="201"/>
        <v>0</v>
      </c>
      <c r="P431" s="112">
        <f t="shared" si="201"/>
        <v>0</v>
      </c>
      <c r="Q431" s="112">
        <f t="shared" si="201"/>
        <v>0</v>
      </c>
      <c r="R431" s="112">
        <f t="shared" si="201"/>
        <v>0</v>
      </c>
      <c r="S431" s="112">
        <f t="shared" si="201"/>
        <v>0</v>
      </c>
      <c r="T431" s="112">
        <f t="shared" si="201"/>
        <v>0</v>
      </c>
      <c r="U431" s="112">
        <f t="shared" si="201"/>
        <v>0</v>
      </c>
      <c r="V431" s="112">
        <f t="shared" si="201"/>
        <v>0</v>
      </c>
      <c r="W431" s="112">
        <f t="shared" si="201"/>
        <v>0</v>
      </c>
      <c r="X431" s="112">
        <f t="shared" si="201"/>
        <v>0</v>
      </c>
      <c r="Y431" s="112">
        <f t="shared" si="201"/>
        <v>0</v>
      </c>
      <c r="Z431" s="112">
        <f t="shared" si="201"/>
        <v>0</v>
      </c>
      <c r="AA431" s="112">
        <f t="shared" si="201"/>
        <v>0</v>
      </c>
    </row>
    <row r="432" spans="2:27" ht="16.5" hidden="1" thickTop="1" thickBot="1" x14ac:dyDescent="0.3"/>
    <row r="433" spans="2:27" ht="16.5" hidden="1" thickTop="1" thickBot="1" x14ac:dyDescent="0.3">
      <c r="B433" s="268" t="s">
        <v>109</v>
      </c>
      <c r="C433" s="46" t="s">
        <v>78</v>
      </c>
      <c r="D433" s="269" t="s">
        <v>299</v>
      </c>
      <c r="E433" s="1"/>
      <c r="F433" s="1"/>
      <c r="G433" s="1"/>
      <c r="H433" s="1"/>
      <c r="I433" s="1"/>
      <c r="J433" s="1"/>
      <c r="K433" s="1"/>
      <c r="L433" s="1"/>
      <c r="M433" s="1"/>
      <c r="N433" s="1"/>
      <c r="O433" s="1"/>
      <c r="P433" s="1"/>
      <c r="Q433" s="1"/>
    </row>
    <row r="434" spans="2:27" ht="15.75" hidden="1" thickTop="1" x14ac:dyDescent="0.25">
      <c r="B434" s="251" t="s">
        <v>24</v>
      </c>
      <c r="C434" s="252">
        <v>0</v>
      </c>
      <c r="D434" s="253">
        <v>1</v>
      </c>
      <c r="E434" s="253">
        <v>2</v>
      </c>
      <c r="F434" s="253">
        <v>3</v>
      </c>
      <c r="G434" s="253">
        <v>4</v>
      </c>
      <c r="H434" s="253">
        <v>5</v>
      </c>
      <c r="I434" s="253">
        <v>6</v>
      </c>
      <c r="J434" s="253">
        <v>7</v>
      </c>
      <c r="K434" s="253">
        <v>8</v>
      </c>
      <c r="L434" s="253">
        <v>9</v>
      </c>
      <c r="M434" s="253">
        <v>10</v>
      </c>
      <c r="N434" s="254">
        <v>11</v>
      </c>
      <c r="O434" s="253">
        <v>12</v>
      </c>
      <c r="P434" s="253">
        <v>13</v>
      </c>
      <c r="Q434" s="253">
        <v>14</v>
      </c>
      <c r="R434" s="253">
        <v>15</v>
      </c>
      <c r="S434" s="253">
        <v>16</v>
      </c>
      <c r="T434" s="253">
        <v>17</v>
      </c>
      <c r="U434" s="253">
        <v>18</v>
      </c>
      <c r="V434" s="253">
        <v>19</v>
      </c>
      <c r="W434" s="253">
        <v>20</v>
      </c>
      <c r="X434" s="253">
        <v>21</v>
      </c>
      <c r="Y434" s="253">
        <v>22</v>
      </c>
      <c r="Z434" s="253">
        <v>23</v>
      </c>
      <c r="AA434" s="253">
        <v>24</v>
      </c>
    </row>
    <row r="435" spans="2:27" hidden="1" x14ac:dyDescent="0.25">
      <c r="B435" s="255" t="s">
        <v>25</v>
      </c>
      <c r="C435" s="253">
        <f t="shared" ref="C435:H435" si="202">C434*360/24</f>
        <v>0</v>
      </c>
      <c r="D435" s="253">
        <f t="shared" si="202"/>
        <v>15</v>
      </c>
      <c r="E435" s="253">
        <f t="shared" si="202"/>
        <v>30</v>
      </c>
      <c r="F435" s="253">
        <f t="shared" si="202"/>
        <v>45</v>
      </c>
      <c r="G435" s="253">
        <f t="shared" si="202"/>
        <v>60</v>
      </c>
      <c r="H435" s="253">
        <f t="shared" si="202"/>
        <v>75</v>
      </c>
      <c r="I435" s="253">
        <f t="shared" ref="I435:O435" si="203">I434*360/24</f>
        <v>90</v>
      </c>
      <c r="J435" s="253">
        <f t="shared" si="203"/>
        <v>105</v>
      </c>
      <c r="K435" s="253">
        <f t="shared" si="203"/>
        <v>120</v>
      </c>
      <c r="L435" s="253">
        <f t="shared" si="203"/>
        <v>135</v>
      </c>
      <c r="M435" s="253">
        <f t="shared" si="203"/>
        <v>150</v>
      </c>
      <c r="N435" s="254">
        <f t="shared" si="203"/>
        <v>165</v>
      </c>
      <c r="O435" s="253">
        <f t="shared" si="203"/>
        <v>180</v>
      </c>
      <c r="P435" s="253">
        <f>P434*360/24</f>
        <v>195</v>
      </c>
      <c r="Q435" s="253">
        <f>Q434*360/24</f>
        <v>210</v>
      </c>
      <c r="R435" s="253">
        <f>R434*360/24</f>
        <v>225</v>
      </c>
      <c r="S435" s="253">
        <f t="shared" ref="S435:AA435" si="204">S434*360/24</f>
        <v>240</v>
      </c>
      <c r="T435" s="253">
        <f t="shared" si="204"/>
        <v>255</v>
      </c>
      <c r="U435" s="253">
        <f t="shared" si="204"/>
        <v>270</v>
      </c>
      <c r="V435" s="253">
        <f t="shared" si="204"/>
        <v>285</v>
      </c>
      <c r="W435" s="253">
        <f t="shared" si="204"/>
        <v>300</v>
      </c>
      <c r="X435" s="253">
        <f t="shared" si="204"/>
        <v>315</v>
      </c>
      <c r="Y435" s="253">
        <f t="shared" si="204"/>
        <v>330</v>
      </c>
      <c r="Z435" s="253">
        <f t="shared" si="204"/>
        <v>345</v>
      </c>
      <c r="AA435" s="253">
        <f t="shared" si="204"/>
        <v>360</v>
      </c>
    </row>
    <row r="436" spans="2:27" hidden="1" x14ac:dyDescent="0.25">
      <c r="B436" s="255" t="s">
        <v>70</v>
      </c>
      <c r="C436" s="256"/>
      <c r="D436" s="256"/>
      <c r="E436" s="256"/>
      <c r="F436" s="256"/>
      <c r="G436" s="256"/>
      <c r="H436" s="352">
        <f>$H$219</f>
        <v>6</v>
      </c>
      <c r="I436" s="352">
        <f>$I$219</f>
        <v>15</v>
      </c>
      <c r="J436" s="352">
        <f>$J$219</f>
        <v>25</v>
      </c>
      <c r="K436" s="352">
        <f>$K$219</f>
        <v>34</v>
      </c>
      <c r="L436" s="352">
        <f>$L$219</f>
        <v>44</v>
      </c>
      <c r="M436" s="352">
        <f>$M$219</f>
        <v>52</v>
      </c>
      <c r="N436" s="352">
        <f>$N$219</f>
        <v>58</v>
      </c>
      <c r="O436" s="352">
        <f>$O$219</f>
        <v>60</v>
      </c>
      <c r="P436" s="352">
        <f>$P$219</f>
        <v>58</v>
      </c>
      <c r="Q436" s="352">
        <f>$Q$219</f>
        <v>52</v>
      </c>
      <c r="R436" s="352">
        <f>$R$219</f>
        <v>44</v>
      </c>
      <c r="S436" s="352">
        <f>$S$219</f>
        <v>34</v>
      </c>
      <c r="T436" s="352">
        <f>$T$219</f>
        <v>25</v>
      </c>
      <c r="U436" s="352">
        <f>$U$219</f>
        <v>15</v>
      </c>
      <c r="V436" s="352">
        <f>$V$219</f>
        <v>6</v>
      </c>
      <c r="W436" s="256"/>
      <c r="X436" s="256"/>
      <c r="Y436" s="256"/>
      <c r="Z436" s="256"/>
      <c r="AA436" s="256"/>
    </row>
    <row r="437" spans="2:27" hidden="1" x14ac:dyDescent="0.25">
      <c r="B437" s="255" t="s">
        <v>17</v>
      </c>
      <c r="C437" s="256"/>
      <c r="D437" s="256"/>
      <c r="E437" s="256"/>
      <c r="F437" s="256"/>
      <c r="G437" s="256"/>
      <c r="H437" s="352">
        <f>$H$220</f>
        <v>67</v>
      </c>
      <c r="I437" s="352">
        <f>$I$220</f>
        <v>77</v>
      </c>
      <c r="J437" s="352">
        <f>$J$220</f>
        <v>88</v>
      </c>
      <c r="K437" s="352">
        <f>$K$220</f>
        <v>100</v>
      </c>
      <c r="L437" s="352">
        <f>$L$220</f>
        <v>114</v>
      </c>
      <c r="M437" s="352">
        <f>$M$220</f>
        <v>131</v>
      </c>
      <c r="N437" s="352">
        <f>$N$220</f>
        <v>152</v>
      </c>
      <c r="O437" s="352">
        <f>$O$220</f>
        <v>180</v>
      </c>
      <c r="P437" s="352">
        <f>$P$220</f>
        <v>208</v>
      </c>
      <c r="Q437" s="352">
        <f>$Q$220</f>
        <v>229</v>
      </c>
      <c r="R437" s="352">
        <f>$R$220</f>
        <v>246</v>
      </c>
      <c r="S437" s="352">
        <f>$S$220</f>
        <v>260</v>
      </c>
      <c r="T437" s="352">
        <f>$T$220</f>
        <v>272</v>
      </c>
      <c r="U437" s="352">
        <f>$U$220</f>
        <v>283</v>
      </c>
      <c r="V437" s="352">
        <f>$V$220</f>
        <v>293</v>
      </c>
      <c r="W437" s="256"/>
      <c r="X437" s="256"/>
      <c r="Y437" s="256"/>
      <c r="Z437" s="256"/>
      <c r="AA437" s="256"/>
    </row>
    <row r="438" spans="2:27" hidden="1" x14ac:dyDescent="0.25">
      <c r="B438" s="255" t="s">
        <v>71</v>
      </c>
      <c r="C438" s="256"/>
      <c r="D438" s="256"/>
      <c r="E438" s="256"/>
      <c r="F438" s="256"/>
      <c r="G438" s="256"/>
      <c r="H438" s="258">
        <f t="shared" ref="H438:V438" si="205">H437-$K$22</f>
        <v>-158</v>
      </c>
      <c r="I438" s="258">
        <f t="shared" si="205"/>
        <v>-148</v>
      </c>
      <c r="J438" s="258">
        <f t="shared" si="205"/>
        <v>-137</v>
      </c>
      <c r="K438" s="258">
        <f t="shared" si="205"/>
        <v>-125</v>
      </c>
      <c r="L438" s="258">
        <f t="shared" si="205"/>
        <v>-111</v>
      </c>
      <c r="M438" s="258">
        <f t="shared" si="205"/>
        <v>-94</v>
      </c>
      <c r="N438" s="258">
        <f t="shared" si="205"/>
        <v>-73</v>
      </c>
      <c r="O438" s="258">
        <f t="shared" si="205"/>
        <v>-45</v>
      </c>
      <c r="P438" s="258">
        <f t="shared" si="205"/>
        <v>-17</v>
      </c>
      <c r="Q438" s="258">
        <f t="shared" si="205"/>
        <v>4</v>
      </c>
      <c r="R438" s="258">
        <f t="shared" si="205"/>
        <v>21</v>
      </c>
      <c r="S438" s="258">
        <f t="shared" si="205"/>
        <v>35</v>
      </c>
      <c r="T438" s="258">
        <f t="shared" si="205"/>
        <v>47</v>
      </c>
      <c r="U438" s="258">
        <f t="shared" si="205"/>
        <v>58</v>
      </c>
      <c r="V438" s="258">
        <f t="shared" si="205"/>
        <v>68</v>
      </c>
      <c r="W438" s="256"/>
      <c r="X438" s="256"/>
      <c r="Y438" s="256"/>
      <c r="Z438" s="256"/>
      <c r="AA438" s="256"/>
    </row>
    <row r="439" spans="2:27" hidden="1" x14ac:dyDescent="0.25">
      <c r="B439" s="255" t="s">
        <v>18</v>
      </c>
      <c r="C439" s="256"/>
      <c r="D439" s="256"/>
      <c r="E439" s="256"/>
      <c r="F439" s="256"/>
      <c r="G439" s="256"/>
      <c r="H439" s="257">
        <f t="shared" ref="H439:V439" si="206">DEGREES(ACOS(SIN(RADIANS(H436))*COS(RADIANS($M$35))+COS(RADIANS(H436))*SIN(RADIANS($M$35))*COS(RADIANS(H437-$K$22))))</f>
        <v>157.23573221744255</v>
      </c>
      <c r="I439" s="257">
        <f t="shared" si="206"/>
        <v>144.99995142485511</v>
      </c>
      <c r="J439" s="257">
        <f t="shared" si="206"/>
        <v>131.51618246831896</v>
      </c>
      <c r="K439" s="257">
        <f t="shared" si="206"/>
        <v>118.39297917733164</v>
      </c>
      <c r="L439" s="257">
        <f t="shared" si="206"/>
        <v>104.93886980116127</v>
      </c>
      <c r="M439" s="257">
        <f t="shared" si="206"/>
        <v>92.461402976523743</v>
      </c>
      <c r="N439" s="257">
        <f t="shared" si="206"/>
        <v>81.08706638516621</v>
      </c>
      <c r="O439" s="257">
        <f t="shared" si="206"/>
        <v>69.295188945364558</v>
      </c>
      <c r="P439" s="257">
        <f t="shared" si="206"/>
        <v>59.551458440657782</v>
      </c>
      <c r="Q439" s="257">
        <f t="shared" si="206"/>
        <v>52.108962869205001</v>
      </c>
      <c r="R439" s="257">
        <f t="shared" si="206"/>
        <v>47.812298735980391</v>
      </c>
      <c r="S439" s="257">
        <f t="shared" si="206"/>
        <v>47.226035586744587</v>
      </c>
      <c r="T439" s="257">
        <f t="shared" si="206"/>
        <v>51.822450286610241</v>
      </c>
      <c r="U439" s="257">
        <f t="shared" si="206"/>
        <v>59.212016695874603</v>
      </c>
      <c r="V439" s="257">
        <f t="shared" si="206"/>
        <v>68.126756084833431</v>
      </c>
      <c r="W439" s="256"/>
      <c r="X439" s="256"/>
      <c r="Y439" s="256"/>
      <c r="Z439" s="256"/>
      <c r="AA439" s="256"/>
    </row>
    <row r="440" spans="2:27" hidden="1" x14ac:dyDescent="0.25">
      <c r="B440" s="255" t="s">
        <v>19</v>
      </c>
      <c r="C440" s="256"/>
      <c r="D440" s="256"/>
      <c r="E440" s="256"/>
      <c r="F440" s="256"/>
      <c r="G440" s="256"/>
      <c r="H440" s="257">
        <f>IF(H436=0,0,1350*EXP(-0.1*5*POWER(0.971667424/SIN(RADIANS(H436)),0.8)))</f>
        <v>68.862358499166476</v>
      </c>
      <c r="I440" s="257">
        <f t="shared" ref="I440:V440" si="207">IF(I436=0,0,1350*EXP(-0.1*5*POWER(0.971667424/SIN(RADIANS(I436)),0.8)))</f>
        <v>319.614258969052</v>
      </c>
      <c r="J440" s="257">
        <f>IF(J436=0,0,1350*EXP(-0.1*5*POWER(0.971667424/SIN(RADIANS(J436)),0.8)))</f>
        <v>510.10031844404784</v>
      </c>
      <c r="K440" s="257">
        <f t="shared" si="207"/>
        <v>620.13681398635629</v>
      </c>
      <c r="L440" s="257">
        <f t="shared" si="207"/>
        <v>701.95963780053887</v>
      </c>
      <c r="M440" s="257">
        <f t="shared" si="207"/>
        <v>747.41996526206708</v>
      </c>
      <c r="N440" s="257">
        <f t="shared" si="207"/>
        <v>773.05964028757819</v>
      </c>
      <c r="O440" s="257">
        <f t="shared" si="207"/>
        <v>780.26522234637525</v>
      </c>
      <c r="P440" s="257">
        <f t="shared" si="207"/>
        <v>773.05964028757819</v>
      </c>
      <c r="Q440" s="257">
        <f t="shared" si="207"/>
        <v>747.41996526206708</v>
      </c>
      <c r="R440" s="257">
        <f t="shared" si="207"/>
        <v>701.95963780053887</v>
      </c>
      <c r="S440" s="257">
        <f t="shared" si="207"/>
        <v>620.13681398635629</v>
      </c>
      <c r="T440" s="257">
        <f t="shared" si="207"/>
        <v>510.10031844404784</v>
      </c>
      <c r="U440" s="257">
        <f t="shared" si="207"/>
        <v>319.614258969052</v>
      </c>
      <c r="V440" s="257">
        <f t="shared" si="207"/>
        <v>68.862358499166476</v>
      </c>
      <c r="W440" s="256"/>
      <c r="X440" s="256"/>
      <c r="Y440" s="256"/>
      <c r="Z440" s="256"/>
      <c r="AA440" s="256"/>
    </row>
    <row r="441" spans="2:27" hidden="1" x14ac:dyDescent="0.25">
      <c r="B441" s="255" t="s">
        <v>20</v>
      </c>
      <c r="C441" s="256"/>
      <c r="D441" s="256"/>
      <c r="E441" s="256"/>
      <c r="F441" s="256"/>
      <c r="G441" s="256"/>
      <c r="H441" s="257">
        <f>IF(H440*COS(RADIANS(H439))&lt;0,0,H440*COS(RADIANS(H439)))</f>
        <v>0</v>
      </c>
      <c r="I441" s="257">
        <f t="shared" ref="I441:V441" si="208">IF(I440*COS(RADIANS(I439))&lt;0,0,I440*COS(RADIANS(I439)))</f>
        <v>0</v>
      </c>
      <c r="J441" s="257">
        <f t="shared" si="208"/>
        <v>0</v>
      </c>
      <c r="K441" s="257">
        <f t="shared" si="208"/>
        <v>0</v>
      </c>
      <c r="L441" s="257">
        <f t="shared" si="208"/>
        <v>0</v>
      </c>
      <c r="M441" s="257">
        <f t="shared" si="208"/>
        <v>0</v>
      </c>
      <c r="N441" s="258">
        <f t="shared" si="208"/>
        <v>119.77275742834492</v>
      </c>
      <c r="O441" s="257">
        <f t="shared" si="208"/>
        <v>275.86541492257578</v>
      </c>
      <c r="P441" s="257">
        <f t="shared" si="208"/>
        <v>391.75903725756717</v>
      </c>
      <c r="Q441" s="257">
        <f t="shared" si="208"/>
        <v>459.03675752371191</v>
      </c>
      <c r="R441" s="257">
        <f t="shared" si="208"/>
        <v>471.40910773125398</v>
      </c>
      <c r="S441" s="257">
        <f t="shared" si="208"/>
        <v>421.13976130586587</v>
      </c>
      <c r="T441" s="257">
        <f t="shared" si="208"/>
        <v>315.29322335299059</v>
      </c>
      <c r="U441" s="257">
        <f t="shared" si="208"/>
        <v>163.59861856788021</v>
      </c>
      <c r="V441" s="257">
        <f t="shared" si="208"/>
        <v>25.654978736879229</v>
      </c>
      <c r="W441" s="256"/>
      <c r="X441" s="256"/>
      <c r="Y441" s="256"/>
      <c r="Z441" s="256"/>
      <c r="AA441" s="256"/>
    </row>
    <row r="442" spans="2:27" hidden="1" x14ac:dyDescent="0.25">
      <c r="B442" s="255" t="s">
        <v>21</v>
      </c>
      <c r="C442" s="256"/>
      <c r="D442" s="256"/>
      <c r="E442" s="256"/>
      <c r="F442" s="256"/>
      <c r="G442" s="256"/>
      <c r="H442" s="257">
        <f>(1350-0.5*H440)*SIN(RADIANS(H436))/5</f>
        <v>27.502877431176028</v>
      </c>
      <c r="I442" s="257">
        <f>(1350-0.5*I440)*SIN(RADIANS(I436))/5</f>
        <v>61.608916446928617</v>
      </c>
      <c r="J442" s="257">
        <f>(1350-0.5*J440)*SIN(RADIANS(J436))/5</f>
        <v>92.549159680568778</v>
      </c>
      <c r="K442" s="257">
        <f t="shared" ref="K442:V442" si="209">(1350-0.5*K440)*SIN(RADIANS(K436))/5</f>
        <v>116.30447338088877</v>
      </c>
      <c r="L442" s="257">
        <f t="shared" si="209"/>
        <v>138.79554621167821</v>
      </c>
      <c r="M442" s="257">
        <f t="shared" si="209"/>
        <v>153.86540646512782</v>
      </c>
      <c r="N442" s="258">
        <f t="shared" si="209"/>
        <v>163.41381034610978</v>
      </c>
      <c r="O442" s="257">
        <f t="shared" si="209"/>
        <v>166.25390859765099</v>
      </c>
      <c r="P442" s="257">
        <f t="shared" si="209"/>
        <v>163.41381034610978</v>
      </c>
      <c r="Q442" s="257">
        <f t="shared" si="209"/>
        <v>153.86540646512782</v>
      </c>
      <c r="R442" s="257">
        <f t="shared" si="209"/>
        <v>138.79554621167821</v>
      </c>
      <c r="S442" s="257">
        <f t="shared" si="209"/>
        <v>116.30447338088877</v>
      </c>
      <c r="T442" s="257">
        <f t="shared" si="209"/>
        <v>92.549159680568778</v>
      </c>
      <c r="U442" s="257">
        <f t="shared" si="209"/>
        <v>61.608916446928617</v>
      </c>
      <c r="V442" s="257">
        <f t="shared" si="209"/>
        <v>27.502877431176028</v>
      </c>
      <c r="W442" s="256"/>
      <c r="X442" s="256"/>
      <c r="Y442" s="256"/>
      <c r="Z442" s="256"/>
      <c r="AA442" s="256"/>
    </row>
    <row r="443" spans="2:27" hidden="1" x14ac:dyDescent="0.25">
      <c r="B443" s="255" t="s">
        <v>22</v>
      </c>
      <c r="C443" s="256"/>
      <c r="D443" s="256"/>
      <c r="E443" s="256"/>
      <c r="F443" s="256"/>
      <c r="G443" s="256"/>
      <c r="H443" s="257">
        <f>H441+H442</f>
        <v>27.502877431176028</v>
      </c>
      <c r="I443" s="257">
        <f>I441+I442</f>
        <v>61.608916446928617</v>
      </c>
      <c r="J443" s="257">
        <f>J441+J442</f>
        <v>92.549159680568778</v>
      </c>
      <c r="K443" s="257">
        <f t="shared" ref="K443:V443" si="210">K441+K442</f>
        <v>116.30447338088877</v>
      </c>
      <c r="L443" s="257">
        <f t="shared" si="210"/>
        <v>138.79554621167821</v>
      </c>
      <c r="M443" s="257">
        <f t="shared" si="210"/>
        <v>153.86540646512782</v>
      </c>
      <c r="N443" s="258">
        <f t="shared" si="210"/>
        <v>283.18656777445472</v>
      </c>
      <c r="O443" s="257">
        <f t="shared" si="210"/>
        <v>442.11932352022677</v>
      </c>
      <c r="P443" s="257">
        <f t="shared" si="210"/>
        <v>555.17284760367693</v>
      </c>
      <c r="Q443" s="257">
        <f t="shared" si="210"/>
        <v>612.90216398883967</v>
      </c>
      <c r="R443" s="257">
        <f t="shared" si="210"/>
        <v>610.20465394293217</v>
      </c>
      <c r="S443" s="257">
        <f t="shared" si="210"/>
        <v>537.44423468675461</v>
      </c>
      <c r="T443" s="257">
        <f t="shared" si="210"/>
        <v>407.84238303355937</v>
      </c>
      <c r="U443" s="257">
        <f t="shared" si="210"/>
        <v>225.20753501480883</v>
      </c>
      <c r="V443" s="257">
        <f t="shared" si="210"/>
        <v>53.157856168055261</v>
      </c>
      <c r="W443" s="256"/>
      <c r="X443" s="256"/>
      <c r="Y443" s="256"/>
      <c r="Z443" s="256"/>
      <c r="AA443" s="256"/>
    </row>
    <row r="444" spans="2:27" hidden="1" x14ac:dyDescent="0.25">
      <c r="B444" s="255" t="s">
        <v>90</v>
      </c>
      <c r="C444" s="256"/>
      <c r="D444" s="256"/>
      <c r="E444" s="256"/>
      <c r="F444" s="256"/>
      <c r="G444" s="256"/>
      <c r="H444" s="257">
        <f>0.87-1.47*POWER(H439/100,5)</f>
        <v>-13.257768567266815</v>
      </c>
      <c r="I444" s="257">
        <f>0.87-1.47*POWER(I439/100,5)</f>
        <v>-8.5522932894708035</v>
      </c>
      <c r="J444" s="257">
        <f>0.87-1.47*POWER(J439/100,5)</f>
        <v>-4.9138005086765988</v>
      </c>
      <c r="K444" s="257">
        <f t="shared" ref="K444:V444" si="211">0.87-1.47*POWER(K439/100,5)</f>
        <v>-2.5493777390202101</v>
      </c>
      <c r="L444" s="257">
        <f t="shared" si="211"/>
        <v>-1.0006788980930472</v>
      </c>
      <c r="M444" s="257">
        <f t="shared" si="211"/>
        <v>-0.12338987607485652</v>
      </c>
      <c r="N444" s="258">
        <f t="shared" si="211"/>
        <v>0.35468204165840378</v>
      </c>
      <c r="O444" s="257">
        <f t="shared" si="211"/>
        <v>0.63512718595048445</v>
      </c>
      <c r="P444" s="257">
        <f t="shared" si="211"/>
        <v>0.7599020215555361</v>
      </c>
      <c r="Q444" s="257">
        <f t="shared" si="211"/>
        <v>0.81352197751897615</v>
      </c>
      <c r="R444" s="257">
        <f t="shared" si="211"/>
        <v>0.8332704627703843</v>
      </c>
      <c r="S444" s="257">
        <f t="shared" si="211"/>
        <v>0.83546775727004807</v>
      </c>
      <c r="T444" s="257">
        <f t="shared" si="211"/>
        <v>0.81505767257614758</v>
      </c>
      <c r="U444" s="257">
        <f t="shared" si="211"/>
        <v>0.76300423225151914</v>
      </c>
      <c r="V444" s="257">
        <f t="shared" si="211"/>
        <v>0.65427231385019802</v>
      </c>
      <c r="W444" s="256"/>
      <c r="X444" s="256"/>
      <c r="Y444" s="256"/>
      <c r="Z444" s="256"/>
      <c r="AA444" s="256"/>
    </row>
    <row r="445" spans="2:27" hidden="1" x14ac:dyDescent="0.25">
      <c r="B445" s="255" t="s">
        <v>26</v>
      </c>
      <c r="C445" s="256"/>
      <c r="D445" s="256"/>
      <c r="E445" s="256"/>
      <c r="F445" s="256"/>
      <c r="G445" s="256"/>
      <c r="H445" s="257">
        <f>H441*H444+H442*0.85</f>
        <v>23.377445816499623</v>
      </c>
      <c r="I445" s="257">
        <f t="shared" ref="I445:V445" si="212">I441*I444+I442*0.85</f>
        <v>52.367578979889323</v>
      </c>
      <c r="J445" s="257">
        <f t="shared" si="212"/>
        <v>78.666785728483461</v>
      </c>
      <c r="K445" s="257">
        <f t="shared" si="212"/>
        <v>98.858802373755452</v>
      </c>
      <c r="L445" s="257">
        <f t="shared" si="212"/>
        <v>117.97621427992648</v>
      </c>
      <c r="M445" s="257">
        <f t="shared" si="212"/>
        <v>130.78559549535865</v>
      </c>
      <c r="N445" s="257">
        <f t="shared" si="212"/>
        <v>181.38298493393543</v>
      </c>
      <c r="O445" s="257">
        <f t="shared" si="212"/>
        <v>316.52544698884168</v>
      </c>
      <c r="P445" s="257">
        <f t="shared" si="212"/>
        <v>436.60022316886921</v>
      </c>
      <c r="Q445" s="257">
        <f t="shared" si="212"/>
        <v>504.22208622994754</v>
      </c>
      <c r="R445" s="257">
        <f t="shared" si="212"/>
        <v>510.7874996333224</v>
      </c>
      <c r="S445" s="257">
        <f t="shared" si="212"/>
        <v>450.70749424921058</v>
      </c>
      <c r="T445" s="257">
        <f t="shared" si="212"/>
        <v>335.64894653360341</v>
      </c>
      <c r="U445" s="257">
        <f t="shared" si="212"/>
        <v>177.19401733768387</v>
      </c>
      <c r="V445" s="257">
        <f t="shared" si="212"/>
        <v>40.162788116455232</v>
      </c>
      <c r="W445" s="256"/>
      <c r="X445" s="256"/>
      <c r="Y445" s="256"/>
      <c r="Z445" s="256"/>
      <c r="AA445" s="256"/>
    </row>
    <row r="446" spans="2:27" hidden="1" x14ac:dyDescent="0.25">
      <c r="B446" s="255" t="s">
        <v>27</v>
      </c>
      <c r="C446" s="256"/>
      <c r="D446" s="256"/>
      <c r="E446" s="256"/>
      <c r="F446" s="256"/>
      <c r="G446" s="256"/>
      <c r="H446" s="257">
        <f>H442*0.85</f>
        <v>23.377445816499623</v>
      </c>
      <c r="I446" s="257">
        <f>I442*0.85</f>
        <v>52.367578979889323</v>
      </c>
      <c r="J446" s="257">
        <f>J442*0.85</f>
        <v>78.666785728483461</v>
      </c>
      <c r="K446" s="257">
        <f t="shared" ref="K446:V446" si="213">K442*0.85</f>
        <v>98.858802373755452</v>
      </c>
      <c r="L446" s="257">
        <f t="shared" si="213"/>
        <v>117.97621427992648</v>
      </c>
      <c r="M446" s="257">
        <f t="shared" si="213"/>
        <v>130.78559549535865</v>
      </c>
      <c r="N446" s="257">
        <f t="shared" si="213"/>
        <v>138.90173879419331</v>
      </c>
      <c r="O446" s="257">
        <f t="shared" si="213"/>
        <v>141.31582230800333</v>
      </c>
      <c r="P446" s="257">
        <f t="shared" si="213"/>
        <v>138.90173879419331</v>
      </c>
      <c r="Q446" s="257">
        <f t="shared" si="213"/>
        <v>130.78559549535865</v>
      </c>
      <c r="R446" s="257">
        <f t="shared" si="213"/>
        <v>117.97621427992648</v>
      </c>
      <c r="S446" s="257">
        <f t="shared" si="213"/>
        <v>98.858802373755452</v>
      </c>
      <c r="T446" s="257">
        <f t="shared" si="213"/>
        <v>78.666785728483461</v>
      </c>
      <c r="U446" s="257">
        <f t="shared" si="213"/>
        <v>52.367578979889323</v>
      </c>
      <c r="V446" s="257">
        <f t="shared" si="213"/>
        <v>23.377445816499623</v>
      </c>
      <c r="W446" s="256"/>
      <c r="X446" s="256"/>
      <c r="Y446" s="256"/>
      <c r="Z446" s="256"/>
      <c r="AA446" s="256"/>
    </row>
    <row r="447" spans="2:27" hidden="1" x14ac:dyDescent="0.25">
      <c r="B447" s="255" t="s">
        <v>113</v>
      </c>
      <c r="C447" s="256"/>
      <c r="D447" s="256"/>
      <c r="E447" s="256"/>
      <c r="F447" s="256"/>
      <c r="G447" s="256"/>
      <c r="H447" s="259">
        <f t="shared" ref="H447:V447" si="214">$M$30*TAN(RADIANS(ABS(H437-$K$22)))</f>
        <v>0</v>
      </c>
      <c r="I447" s="259">
        <f t="shared" si="214"/>
        <v>0</v>
      </c>
      <c r="J447" s="259">
        <f t="shared" si="214"/>
        <v>0</v>
      </c>
      <c r="K447" s="259">
        <f t="shared" si="214"/>
        <v>0</v>
      </c>
      <c r="L447" s="259">
        <f t="shared" si="214"/>
        <v>0</v>
      </c>
      <c r="M447" s="259">
        <f t="shared" si="214"/>
        <v>0</v>
      </c>
      <c r="N447" s="259">
        <f t="shared" si="214"/>
        <v>0</v>
      </c>
      <c r="O447" s="259">
        <f t="shared" si="214"/>
        <v>0</v>
      </c>
      <c r="P447" s="259">
        <f t="shared" si="214"/>
        <v>0</v>
      </c>
      <c r="Q447" s="259">
        <f t="shared" si="214"/>
        <v>0</v>
      </c>
      <c r="R447" s="259">
        <f t="shared" si="214"/>
        <v>0</v>
      </c>
      <c r="S447" s="259">
        <f t="shared" si="214"/>
        <v>0</v>
      </c>
      <c r="T447" s="259">
        <f t="shared" si="214"/>
        <v>0</v>
      </c>
      <c r="U447" s="259">
        <f t="shared" si="214"/>
        <v>0</v>
      </c>
      <c r="V447" s="259">
        <f t="shared" si="214"/>
        <v>0</v>
      </c>
      <c r="W447" s="256"/>
      <c r="X447" s="256"/>
      <c r="Y447" s="256"/>
      <c r="Z447" s="256"/>
      <c r="AA447" s="256"/>
    </row>
    <row r="448" spans="2:27" hidden="1" x14ac:dyDescent="0.25">
      <c r="B448" s="255" t="s">
        <v>115</v>
      </c>
      <c r="C448" s="256"/>
      <c r="D448" s="256"/>
      <c r="E448" s="256"/>
      <c r="F448" s="256"/>
      <c r="G448" s="256"/>
      <c r="H448" s="259">
        <f t="shared" ref="H448:V448" si="215">$M$31*TAN(RADIANS(H436))/COS(RADIANS(H437-$K$22))</f>
        <v>0</v>
      </c>
      <c r="I448" s="259">
        <f t="shared" si="215"/>
        <v>0</v>
      </c>
      <c r="J448" s="259">
        <f t="shared" si="215"/>
        <v>0</v>
      </c>
      <c r="K448" s="259">
        <f t="shared" si="215"/>
        <v>0</v>
      </c>
      <c r="L448" s="259">
        <f t="shared" si="215"/>
        <v>0</v>
      </c>
      <c r="M448" s="259">
        <f t="shared" si="215"/>
        <v>0</v>
      </c>
      <c r="N448" s="259">
        <f t="shared" si="215"/>
        <v>0</v>
      </c>
      <c r="O448" s="259">
        <f t="shared" si="215"/>
        <v>0</v>
      </c>
      <c r="P448" s="259">
        <f t="shared" si="215"/>
        <v>0</v>
      </c>
      <c r="Q448" s="259">
        <f t="shared" si="215"/>
        <v>0</v>
      </c>
      <c r="R448" s="259">
        <f t="shared" si="215"/>
        <v>0</v>
      </c>
      <c r="S448" s="259">
        <f t="shared" si="215"/>
        <v>0</v>
      </c>
      <c r="T448" s="259">
        <f t="shared" si="215"/>
        <v>0</v>
      </c>
      <c r="U448" s="259">
        <f t="shared" si="215"/>
        <v>0</v>
      </c>
      <c r="V448" s="259">
        <f t="shared" si="215"/>
        <v>0</v>
      </c>
      <c r="W448" s="256"/>
      <c r="X448" s="256"/>
      <c r="Y448" s="256"/>
      <c r="Z448" s="256"/>
      <c r="AA448" s="256"/>
    </row>
    <row r="449" spans="2:27" hidden="1" x14ac:dyDescent="0.25">
      <c r="B449" s="255" t="s">
        <v>121</v>
      </c>
      <c r="C449" s="256"/>
      <c r="D449" s="256"/>
      <c r="E449" s="256"/>
      <c r="F449" s="256"/>
      <c r="G449" s="256"/>
      <c r="H449" s="259">
        <f t="shared" ref="H449:V449" si="216">IF(H441=0,0,IF(H447&gt;$M$32+$M$33,IF($M$38-H447+$M$32+$M$33&lt;0,0,$M$38-H447+$M$32+$M$33),$M$38))</f>
        <v>0</v>
      </c>
      <c r="I449" s="259">
        <f t="shared" si="216"/>
        <v>0</v>
      </c>
      <c r="J449" s="259">
        <f t="shared" si="216"/>
        <v>0</v>
      </c>
      <c r="K449" s="259">
        <f t="shared" si="216"/>
        <v>0</v>
      </c>
      <c r="L449" s="259">
        <f t="shared" si="216"/>
        <v>0</v>
      </c>
      <c r="M449" s="259">
        <f t="shared" si="216"/>
        <v>0</v>
      </c>
      <c r="N449" s="259">
        <f t="shared" si="216"/>
        <v>0</v>
      </c>
      <c r="O449" s="259">
        <f t="shared" si="216"/>
        <v>0</v>
      </c>
      <c r="P449" s="259">
        <f t="shared" si="216"/>
        <v>0</v>
      </c>
      <c r="Q449" s="259">
        <f t="shared" si="216"/>
        <v>0</v>
      </c>
      <c r="R449" s="259">
        <f t="shared" si="216"/>
        <v>0</v>
      </c>
      <c r="S449" s="259">
        <f t="shared" si="216"/>
        <v>0</v>
      </c>
      <c r="T449" s="259">
        <f t="shared" si="216"/>
        <v>0</v>
      </c>
      <c r="U449" s="259">
        <f t="shared" si="216"/>
        <v>0</v>
      </c>
      <c r="V449" s="259">
        <f t="shared" si="216"/>
        <v>0</v>
      </c>
      <c r="W449" s="256"/>
      <c r="X449" s="256"/>
      <c r="Y449" s="256"/>
      <c r="Z449" s="256"/>
      <c r="AA449" s="256"/>
    </row>
    <row r="450" spans="2:27" hidden="1" x14ac:dyDescent="0.25">
      <c r="B450" s="255" t="s">
        <v>120</v>
      </c>
      <c r="C450" s="256"/>
      <c r="D450" s="256"/>
      <c r="E450" s="256"/>
      <c r="F450" s="256"/>
      <c r="G450" s="256"/>
      <c r="H450" s="259">
        <f t="shared" ref="H450:V450" si="217">IF(H441=0,0,IF(H448&gt;$M$32+$M$34,IF($M$39-H448+$M$32+$M$34&lt;0,0,$M$39-H448+$M$32+$M$34),$M$39))</f>
        <v>0</v>
      </c>
      <c r="I450" s="259">
        <f t="shared" si="217"/>
        <v>0</v>
      </c>
      <c r="J450" s="259">
        <f t="shared" si="217"/>
        <v>0</v>
      </c>
      <c r="K450" s="259">
        <f t="shared" si="217"/>
        <v>0</v>
      </c>
      <c r="L450" s="259">
        <f t="shared" si="217"/>
        <v>0</v>
      </c>
      <c r="M450" s="259">
        <f t="shared" si="217"/>
        <v>0</v>
      </c>
      <c r="N450" s="259">
        <f t="shared" si="217"/>
        <v>0</v>
      </c>
      <c r="O450" s="259">
        <f t="shared" si="217"/>
        <v>0</v>
      </c>
      <c r="P450" s="259">
        <f t="shared" si="217"/>
        <v>0</v>
      </c>
      <c r="Q450" s="259">
        <f t="shared" si="217"/>
        <v>0</v>
      </c>
      <c r="R450" s="259">
        <f t="shared" si="217"/>
        <v>0</v>
      </c>
      <c r="S450" s="259">
        <f t="shared" si="217"/>
        <v>0</v>
      </c>
      <c r="T450" s="259">
        <f t="shared" si="217"/>
        <v>0</v>
      </c>
      <c r="U450" s="259">
        <f t="shared" si="217"/>
        <v>0</v>
      </c>
      <c r="V450" s="259">
        <f t="shared" si="217"/>
        <v>0</v>
      </c>
      <c r="W450" s="256"/>
      <c r="X450" s="256"/>
      <c r="Y450" s="256"/>
      <c r="Z450" s="256"/>
      <c r="AA450" s="256"/>
    </row>
    <row r="451" spans="2:27" ht="15.75" hidden="1" thickBot="1" x14ac:dyDescent="0.3">
      <c r="B451" s="260" t="s">
        <v>23</v>
      </c>
      <c r="C451" s="261"/>
      <c r="D451" s="261"/>
      <c r="E451" s="261"/>
      <c r="F451" s="261"/>
      <c r="G451" s="261"/>
      <c r="H451" s="262">
        <f t="shared" ref="H451:V451" si="218">IF(H449*H450&lt;0,0,H449*H450)</f>
        <v>0</v>
      </c>
      <c r="I451" s="262">
        <f t="shared" si="218"/>
        <v>0</v>
      </c>
      <c r="J451" s="262">
        <f t="shared" si="218"/>
        <v>0</v>
      </c>
      <c r="K451" s="262">
        <f t="shared" si="218"/>
        <v>0</v>
      </c>
      <c r="L451" s="262">
        <f t="shared" si="218"/>
        <v>0</v>
      </c>
      <c r="M451" s="262">
        <f t="shared" si="218"/>
        <v>0</v>
      </c>
      <c r="N451" s="262">
        <f t="shared" si="218"/>
        <v>0</v>
      </c>
      <c r="O451" s="262">
        <f t="shared" si="218"/>
        <v>0</v>
      </c>
      <c r="P451" s="262">
        <f t="shared" si="218"/>
        <v>0</v>
      </c>
      <c r="Q451" s="262">
        <f t="shared" si="218"/>
        <v>0</v>
      </c>
      <c r="R451" s="262">
        <f t="shared" si="218"/>
        <v>0</v>
      </c>
      <c r="S451" s="262">
        <f t="shared" si="218"/>
        <v>0</v>
      </c>
      <c r="T451" s="262">
        <f t="shared" si="218"/>
        <v>0</v>
      </c>
      <c r="U451" s="262">
        <f t="shared" si="218"/>
        <v>0</v>
      </c>
      <c r="V451" s="262">
        <f t="shared" si="218"/>
        <v>0</v>
      </c>
      <c r="W451" s="261"/>
      <c r="X451" s="261"/>
      <c r="Y451" s="261"/>
      <c r="Z451" s="261"/>
      <c r="AA451" s="261"/>
    </row>
    <row r="452" spans="2:27" ht="16.5" hidden="1" thickTop="1" thickBot="1" x14ac:dyDescent="0.3">
      <c r="B452" s="263" t="s">
        <v>136</v>
      </c>
      <c r="C452" s="264">
        <f t="shared" ref="C452:AA452" si="219">(C451*C445*$C$15+($M$38*$M$39-C451)*C446)*$K$40*$K$41*$M$36</f>
        <v>0</v>
      </c>
      <c r="D452" s="264">
        <f t="shared" si="219"/>
        <v>0</v>
      </c>
      <c r="E452" s="264">
        <f t="shared" si="219"/>
        <v>0</v>
      </c>
      <c r="F452" s="264">
        <f t="shared" si="219"/>
        <v>0</v>
      </c>
      <c r="G452" s="264">
        <f t="shared" si="219"/>
        <v>0</v>
      </c>
      <c r="H452" s="264">
        <f t="shared" si="219"/>
        <v>0</v>
      </c>
      <c r="I452" s="264">
        <f t="shared" si="219"/>
        <v>0</v>
      </c>
      <c r="J452" s="264">
        <f t="shared" si="219"/>
        <v>0</v>
      </c>
      <c r="K452" s="264">
        <f t="shared" si="219"/>
        <v>0</v>
      </c>
      <c r="L452" s="264">
        <f t="shared" si="219"/>
        <v>0</v>
      </c>
      <c r="M452" s="264">
        <f t="shared" si="219"/>
        <v>0</v>
      </c>
      <c r="N452" s="264">
        <f t="shared" si="219"/>
        <v>0</v>
      </c>
      <c r="O452" s="264">
        <f t="shared" si="219"/>
        <v>0</v>
      </c>
      <c r="P452" s="264">
        <f t="shared" si="219"/>
        <v>0</v>
      </c>
      <c r="Q452" s="264">
        <f t="shared" si="219"/>
        <v>0</v>
      </c>
      <c r="R452" s="264">
        <f t="shared" si="219"/>
        <v>0</v>
      </c>
      <c r="S452" s="264">
        <f t="shared" si="219"/>
        <v>0</v>
      </c>
      <c r="T452" s="264">
        <f t="shared" si="219"/>
        <v>0</v>
      </c>
      <c r="U452" s="264">
        <f t="shared" si="219"/>
        <v>0</v>
      </c>
      <c r="V452" s="264">
        <f t="shared" si="219"/>
        <v>0</v>
      </c>
      <c r="W452" s="264">
        <f t="shared" si="219"/>
        <v>0</v>
      </c>
      <c r="X452" s="264">
        <f t="shared" si="219"/>
        <v>0</v>
      </c>
      <c r="Y452" s="264">
        <f t="shared" si="219"/>
        <v>0</v>
      </c>
      <c r="Z452" s="264">
        <f t="shared" si="219"/>
        <v>0</v>
      </c>
      <c r="AA452" s="264">
        <f t="shared" si="219"/>
        <v>0</v>
      </c>
    </row>
    <row r="453" spans="2:27" ht="15" hidden="1" customHeight="1" thickTop="1" thickBot="1" x14ac:dyDescent="0.3">
      <c r="B453" s="265" t="s">
        <v>137</v>
      </c>
      <c r="C453" s="353">
        <f>$C$236</f>
        <v>18.05025253169417</v>
      </c>
      <c r="D453" s="353">
        <f>$D$236</f>
        <v>16.937822173508927</v>
      </c>
      <c r="E453" s="353">
        <f>$E$236</f>
        <v>16.238519215976524</v>
      </c>
      <c r="F453" s="353">
        <f>$F$236</f>
        <v>16</v>
      </c>
      <c r="G453" s="353">
        <f>$G$236</f>
        <v>16.238519215976524</v>
      </c>
      <c r="H453" s="353">
        <f>$H$236</f>
        <v>16.93782217350893</v>
      </c>
      <c r="I453" s="353">
        <f>$I$236</f>
        <v>18.05025253169417</v>
      </c>
      <c r="J453" s="353">
        <f>$J$236</f>
        <v>19.5</v>
      </c>
      <c r="K453" s="353">
        <f>$K$236</f>
        <v>21.188266684282354</v>
      </c>
      <c r="L453" s="353">
        <f>$L$236</f>
        <v>23</v>
      </c>
      <c r="M453" s="353">
        <f>$M$236</f>
        <v>24.811733315717646</v>
      </c>
      <c r="N453" s="353">
        <f>$N$236</f>
        <v>26.5</v>
      </c>
      <c r="O453" s="353">
        <f>$O$236</f>
        <v>27.949747468305834</v>
      </c>
      <c r="P453" s="353">
        <f>$P$236</f>
        <v>29.06217782649107</v>
      </c>
      <c r="Q453" s="353">
        <f>$Q$236</f>
        <v>29.76148078402348</v>
      </c>
      <c r="R453" s="353">
        <f>$R$236</f>
        <v>30</v>
      </c>
      <c r="S453" s="353">
        <f>$S$236</f>
        <v>29.76148078402348</v>
      </c>
      <c r="T453" s="353">
        <f>$T$236</f>
        <v>29.06217782649107</v>
      </c>
      <c r="U453" s="353">
        <f>$U$236</f>
        <v>27.949747468305834</v>
      </c>
      <c r="V453" s="353">
        <f>$V$236</f>
        <v>26.5</v>
      </c>
      <c r="W453" s="353">
        <f>$W$236</f>
        <v>24.811733315717646</v>
      </c>
      <c r="X453" s="353">
        <f>$X$236</f>
        <v>23</v>
      </c>
      <c r="Y453" s="353">
        <f>$Y$236</f>
        <v>21.188266684282354</v>
      </c>
      <c r="Z453" s="353">
        <f>$Z$236</f>
        <v>19.5</v>
      </c>
      <c r="AA453" s="353">
        <f>$AA$236</f>
        <v>18.05025253169417</v>
      </c>
    </row>
    <row r="454" spans="2:27" ht="15" hidden="1" customHeight="1" thickTop="1" thickBot="1" x14ac:dyDescent="0.3">
      <c r="B454" s="266" t="s">
        <v>163</v>
      </c>
      <c r="C454" s="267">
        <f t="shared" ref="C454:AA454" si="220">$M$28*$M$29*$M$36*$M$37*(C453-$C$16)</f>
        <v>0</v>
      </c>
      <c r="D454" s="267">
        <f t="shared" si="220"/>
        <v>0</v>
      </c>
      <c r="E454" s="267">
        <f t="shared" si="220"/>
        <v>0</v>
      </c>
      <c r="F454" s="267">
        <f t="shared" si="220"/>
        <v>0</v>
      </c>
      <c r="G454" s="267">
        <f t="shared" si="220"/>
        <v>0</v>
      </c>
      <c r="H454" s="267">
        <f t="shared" si="220"/>
        <v>0</v>
      </c>
      <c r="I454" s="267">
        <f t="shared" si="220"/>
        <v>0</v>
      </c>
      <c r="J454" s="267">
        <f t="shared" si="220"/>
        <v>0</v>
      </c>
      <c r="K454" s="267">
        <f t="shared" si="220"/>
        <v>0</v>
      </c>
      <c r="L454" s="267">
        <f t="shared" si="220"/>
        <v>0</v>
      </c>
      <c r="M454" s="267">
        <f t="shared" si="220"/>
        <v>0</v>
      </c>
      <c r="N454" s="267">
        <f t="shared" si="220"/>
        <v>0</v>
      </c>
      <c r="O454" s="267">
        <f t="shared" si="220"/>
        <v>0</v>
      </c>
      <c r="P454" s="267">
        <f t="shared" si="220"/>
        <v>0</v>
      </c>
      <c r="Q454" s="267">
        <f t="shared" si="220"/>
        <v>0</v>
      </c>
      <c r="R454" s="267">
        <f t="shared" si="220"/>
        <v>0</v>
      </c>
      <c r="S454" s="267">
        <f t="shared" si="220"/>
        <v>0</v>
      </c>
      <c r="T454" s="267">
        <f t="shared" si="220"/>
        <v>0</v>
      </c>
      <c r="U454" s="267">
        <f t="shared" si="220"/>
        <v>0</v>
      </c>
      <c r="V454" s="267">
        <f t="shared" si="220"/>
        <v>0</v>
      </c>
      <c r="W454" s="267">
        <f t="shared" si="220"/>
        <v>0</v>
      </c>
      <c r="X454" s="267">
        <f t="shared" si="220"/>
        <v>0</v>
      </c>
      <c r="Y454" s="267">
        <f t="shared" si="220"/>
        <v>0</v>
      </c>
      <c r="Z454" s="267">
        <f t="shared" si="220"/>
        <v>0</v>
      </c>
      <c r="AA454" s="267">
        <f t="shared" si="220"/>
        <v>0</v>
      </c>
    </row>
    <row r="455" spans="2:27" ht="15" hidden="1" customHeight="1" thickTop="1" thickBot="1" x14ac:dyDescent="0.3">
      <c r="B455" s="107" t="s">
        <v>155</v>
      </c>
      <c r="C455" s="112">
        <f t="shared" ref="C455:H455" si="221">C452+C454</f>
        <v>0</v>
      </c>
      <c r="D455" s="112">
        <f t="shared" si="221"/>
        <v>0</v>
      </c>
      <c r="E455" s="112">
        <f t="shared" si="221"/>
        <v>0</v>
      </c>
      <c r="F455" s="112">
        <f t="shared" si="221"/>
        <v>0</v>
      </c>
      <c r="G455" s="112">
        <f t="shared" si="221"/>
        <v>0</v>
      </c>
      <c r="H455" s="112">
        <f t="shared" si="221"/>
        <v>0</v>
      </c>
      <c r="I455" s="112">
        <f t="shared" ref="I455:AA455" si="222">I452+I454</f>
        <v>0</v>
      </c>
      <c r="J455" s="112">
        <f t="shared" si="222"/>
        <v>0</v>
      </c>
      <c r="K455" s="112">
        <f t="shared" si="222"/>
        <v>0</v>
      </c>
      <c r="L455" s="112">
        <f t="shared" si="222"/>
        <v>0</v>
      </c>
      <c r="M455" s="112">
        <f t="shared" si="222"/>
        <v>0</v>
      </c>
      <c r="N455" s="112">
        <f t="shared" si="222"/>
        <v>0</v>
      </c>
      <c r="O455" s="112">
        <f t="shared" si="222"/>
        <v>0</v>
      </c>
      <c r="P455" s="112">
        <f t="shared" si="222"/>
        <v>0</v>
      </c>
      <c r="Q455" s="112">
        <f t="shared" si="222"/>
        <v>0</v>
      </c>
      <c r="R455" s="112">
        <f t="shared" si="222"/>
        <v>0</v>
      </c>
      <c r="S455" s="112">
        <f t="shared" si="222"/>
        <v>0</v>
      </c>
      <c r="T455" s="112">
        <f t="shared" si="222"/>
        <v>0</v>
      </c>
      <c r="U455" s="112">
        <f t="shared" si="222"/>
        <v>0</v>
      </c>
      <c r="V455" s="112">
        <f t="shared" si="222"/>
        <v>0</v>
      </c>
      <c r="W455" s="112">
        <f t="shared" si="222"/>
        <v>0</v>
      </c>
      <c r="X455" s="112">
        <f t="shared" si="222"/>
        <v>0</v>
      </c>
      <c r="Y455" s="112">
        <f t="shared" si="222"/>
        <v>0</v>
      </c>
      <c r="Z455" s="112">
        <f t="shared" si="222"/>
        <v>0</v>
      </c>
      <c r="AA455" s="112">
        <f t="shared" si="222"/>
        <v>0</v>
      </c>
    </row>
    <row r="456" spans="2:27" s="1" customFormat="1" ht="15" hidden="1" customHeight="1" thickTop="1" thickBot="1" x14ac:dyDescent="0.3">
      <c r="B456" s="108"/>
      <c r="C456" s="136"/>
      <c r="D456" s="136"/>
      <c r="E456" s="136"/>
      <c r="F456" s="136"/>
      <c r="G456" s="136"/>
      <c r="H456" s="136"/>
      <c r="I456" s="136"/>
      <c r="J456" s="136"/>
      <c r="K456" s="136"/>
      <c r="L456" s="136"/>
      <c r="M456" s="136"/>
      <c r="N456" s="136"/>
      <c r="O456" s="136"/>
      <c r="P456" s="136"/>
      <c r="Q456" s="136"/>
      <c r="R456" s="136"/>
      <c r="S456" s="136"/>
      <c r="T456" s="136"/>
      <c r="U456" s="136"/>
      <c r="V456" s="136"/>
      <c r="W456" s="136"/>
      <c r="X456" s="136"/>
      <c r="Y456" s="136"/>
      <c r="Z456" s="136"/>
      <c r="AA456" s="136"/>
    </row>
    <row r="457" spans="2:27" ht="15" hidden="1" customHeight="1" thickTop="1" thickBot="1" x14ac:dyDescent="0.3">
      <c r="B457" s="263" t="s">
        <v>174</v>
      </c>
      <c r="C457" s="109"/>
      <c r="D457" s="109"/>
      <c r="E457" s="109"/>
      <c r="F457" s="109"/>
      <c r="G457" s="109"/>
      <c r="H457" s="109"/>
      <c r="I457" s="109"/>
      <c r="J457" s="109"/>
      <c r="K457" s="109"/>
      <c r="L457" s="109"/>
      <c r="M457" s="109"/>
      <c r="N457" s="109"/>
      <c r="O457" s="109"/>
      <c r="P457" s="109"/>
      <c r="Q457" s="109"/>
      <c r="R457" s="1"/>
      <c r="S457" s="1"/>
      <c r="T457" s="1"/>
      <c r="U457" s="1"/>
      <c r="V457" s="1"/>
      <c r="W457" s="1"/>
      <c r="X457" s="1"/>
      <c r="Y457" s="1"/>
      <c r="Z457" s="1"/>
      <c r="AA457" s="1"/>
    </row>
    <row r="458" spans="2:27" ht="15" hidden="1" customHeight="1" thickTop="1" thickBot="1" x14ac:dyDescent="0.3">
      <c r="B458" s="270" t="s">
        <v>138</v>
      </c>
      <c r="C458" s="271">
        <f>C453+($K$47*(IF(C441=0,0,C443)/15))</f>
        <v>18.05025253169417</v>
      </c>
      <c r="D458" s="271">
        <f>D453+($K$47*(IF(D441=0,0,D443)/15))</f>
        <v>16.937822173508927</v>
      </c>
      <c r="E458" s="271">
        <f t="shared" ref="E458:AA458" si="223">E453+($K$47*(IF(E441=0,0,E443)/15))</f>
        <v>16.238519215976524</v>
      </c>
      <c r="F458" s="271">
        <f>F453+($K$47*(IF(F441=0,0,F443)/15))</f>
        <v>16</v>
      </c>
      <c r="G458" s="271">
        <f t="shared" si="223"/>
        <v>16.238519215976524</v>
      </c>
      <c r="H458" s="271">
        <f t="shared" si="223"/>
        <v>16.93782217350893</v>
      </c>
      <c r="I458" s="271">
        <f t="shared" si="223"/>
        <v>18.05025253169417</v>
      </c>
      <c r="J458" s="271">
        <f t="shared" si="223"/>
        <v>19.5</v>
      </c>
      <c r="K458" s="271">
        <f t="shared" si="223"/>
        <v>21.188266684282354</v>
      </c>
      <c r="L458" s="271">
        <f>L453+($K$47*(IF(L441=0,0,L443)/15))</f>
        <v>23</v>
      </c>
      <c r="M458" s="271">
        <f t="shared" si="223"/>
        <v>24.811733315717646</v>
      </c>
      <c r="N458" s="271">
        <f t="shared" si="223"/>
        <v>42.547238840552431</v>
      </c>
      <c r="O458" s="271">
        <f t="shared" si="223"/>
        <v>53.003175801118687</v>
      </c>
      <c r="P458" s="271">
        <f t="shared" si="223"/>
        <v>60.521972524032762</v>
      </c>
      <c r="Q458" s="271">
        <f t="shared" si="223"/>
        <v>64.492603410057725</v>
      </c>
      <c r="R458" s="271">
        <f t="shared" si="223"/>
        <v>64.578263723432826</v>
      </c>
      <c r="S458" s="271">
        <f t="shared" si="223"/>
        <v>60.21665408293957</v>
      </c>
      <c r="T458" s="271">
        <f t="shared" si="223"/>
        <v>52.173246198392768</v>
      </c>
      <c r="U458" s="271">
        <f t="shared" si="223"/>
        <v>40.711507785811669</v>
      </c>
      <c r="V458" s="271">
        <f t="shared" si="223"/>
        <v>29.512278516189799</v>
      </c>
      <c r="W458" s="271">
        <f t="shared" si="223"/>
        <v>24.811733315717646</v>
      </c>
      <c r="X458" s="271">
        <f t="shared" si="223"/>
        <v>23</v>
      </c>
      <c r="Y458" s="271">
        <f t="shared" si="223"/>
        <v>21.188266684282354</v>
      </c>
      <c r="Z458" s="271">
        <f t="shared" si="223"/>
        <v>19.5</v>
      </c>
      <c r="AA458" s="271">
        <f t="shared" si="223"/>
        <v>18.05025253169417</v>
      </c>
    </row>
    <row r="459" spans="2:27" ht="15" hidden="1" customHeight="1" thickTop="1" thickBot="1" x14ac:dyDescent="0.3">
      <c r="B459" s="272" t="s">
        <v>164</v>
      </c>
      <c r="C459" s="267">
        <f t="shared" ref="C459:AA459" si="224">$K$45*$K$44*(C458-$C$16)</f>
        <v>0</v>
      </c>
      <c r="D459" s="267">
        <f t="shared" si="224"/>
        <v>0</v>
      </c>
      <c r="E459" s="267">
        <f t="shared" si="224"/>
        <v>0</v>
      </c>
      <c r="F459" s="267">
        <f t="shared" si="224"/>
        <v>0</v>
      </c>
      <c r="G459" s="267">
        <f t="shared" si="224"/>
        <v>0</v>
      </c>
      <c r="H459" s="267">
        <f t="shared" si="224"/>
        <v>0</v>
      </c>
      <c r="I459" s="267">
        <f t="shared" si="224"/>
        <v>0</v>
      </c>
      <c r="J459" s="267">
        <f t="shared" si="224"/>
        <v>0</v>
      </c>
      <c r="K459" s="267">
        <f t="shared" si="224"/>
        <v>0</v>
      </c>
      <c r="L459" s="267">
        <f t="shared" si="224"/>
        <v>0</v>
      </c>
      <c r="M459" s="267">
        <f t="shared" si="224"/>
        <v>0</v>
      </c>
      <c r="N459" s="267">
        <f t="shared" si="224"/>
        <v>0</v>
      </c>
      <c r="O459" s="267">
        <f t="shared" si="224"/>
        <v>0</v>
      </c>
      <c r="P459" s="267">
        <f t="shared" si="224"/>
        <v>0</v>
      </c>
      <c r="Q459" s="267">
        <f t="shared" si="224"/>
        <v>0</v>
      </c>
      <c r="R459" s="267">
        <f t="shared" si="224"/>
        <v>0</v>
      </c>
      <c r="S459" s="267">
        <f t="shared" si="224"/>
        <v>0</v>
      </c>
      <c r="T459" s="267">
        <f t="shared" si="224"/>
        <v>0</v>
      </c>
      <c r="U459" s="267">
        <f t="shared" si="224"/>
        <v>0</v>
      </c>
      <c r="V459" s="267">
        <f t="shared" si="224"/>
        <v>0</v>
      </c>
      <c r="W459" s="267">
        <f t="shared" si="224"/>
        <v>0</v>
      </c>
      <c r="X459" s="267">
        <f t="shared" si="224"/>
        <v>0</v>
      </c>
      <c r="Y459" s="267">
        <f t="shared" si="224"/>
        <v>0</v>
      </c>
      <c r="Z459" s="267">
        <f t="shared" si="224"/>
        <v>0</v>
      </c>
      <c r="AA459" s="267">
        <f t="shared" si="224"/>
        <v>0</v>
      </c>
    </row>
    <row r="460" spans="2:27" ht="15" hidden="1" customHeight="1" thickTop="1" x14ac:dyDescent="0.25">
      <c r="B460" s="273" t="s">
        <v>158</v>
      </c>
      <c r="C460" s="541">
        <f>$L$51</f>
        <v>0</v>
      </c>
      <c r="D460" s="541"/>
      <c r="E460" s="541"/>
      <c r="F460" s="541"/>
      <c r="G460" s="541"/>
      <c r="H460" s="541"/>
      <c r="I460" s="541"/>
      <c r="J460" s="541"/>
      <c r="K460" s="541"/>
      <c r="L460" s="541"/>
      <c r="M460" s="541"/>
      <c r="N460" s="541"/>
      <c r="O460" s="541"/>
      <c r="P460" s="541"/>
      <c r="Q460" s="541"/>
      <c r="R460" s="541"/>
      <c r="S460" s="541"/>
      <c r="T460" s="541"/>
      <c r="U460" s="541"/>
      <c r="V460" s="541"/>
      <c r="W460" s="541"/>
      <c r="X460" s="541"/>
      <c r="Y460" s="541"/>
      <c r="Z460" s="541"/>
      <c r="AA460" s="541"/>
    </row>
    <row r="461" spans="2:27" ht="15" hidden="1" customHeight="1" x14ac:dyDescent="0.25">
      <c r="B461" s="274" t="s">
        <v>160</v>
      </c>
      <c r="C461" s="253">
        <f>C434-$C$460</f>
        <v>0</v>
      </c>
      <c r="D461" s="253">
        <f>D434-$C$460</f>
        <v>1</v>
      </c>
      <c r="E461" s="253">
        <f>E434-$C$460</f>
        <v>2</v>
      </c>
      <c r="F461" s="253">
        <f t="shared" ref="F461:AA461" si="225">F434-$C$460</f>
        <v>3</v>
      </c>
      <c r="G461" s="253">
        <f t="shared" si="225"/>
        <v>4</v>
      </c>
      <c r="H461" s="253">
        <f t="shared" si="225"/>
        <v>5</v>
      </c>
      <c r="I461" s="253">
        <f t="shared" si="225"/>
        <v>6</v>
      </c>
      <c r="J461" s="253">
        <f t="shared" si="225"/>
        <v>7</v>
      </c>
      <c r="K461" s="253">
        <f t="shared" si="225"/>
        <v>8</v>
      </c>
      <c r="L461" s="253">
        <f t="shared" si="225"/>
        <v>9</v>
      </c>
      <c r="M461" s="253">
        <f t="shared" si="225"/>
        <v>10</v>
      </c>
      <c r="N461" s="253">
        <f t="shared" si="225"/>
        <v>11</v>
      </c>
      <c r="O461" s="253">
        <f t="shared" si="225"/>
        <v>12</v>
      </c>
      <c r="P461" s="253">
        <f t="shared" si="225"/>
        <v>13</v>
      </c>
      <c r="Q461" s="253">
        <f t="shared" si="225"/>
        <v>14</v>
      </c>
      <c r="R461" s="253">
        <f t="shared" si="225"/>
        <v>15</v>
      </c>
      <c r="S461" s="253">
        <f t="shared" si="225"/>
        <v>16</v>
      </c>
      <c r="T461" s="253">
        <f t="shared" si="225"/>
        <v>17</v>
      </c>
      <c r="U461" s="253">
        <f t="shared" si="225"/>
        <v>18</v>
      </c>
      <c r="V461" s="253">
        <f t="shared" si="225"/>
        <v>19</v>
      </c>
      <c r="W461" s="253">
        <f t="shared" si="225"/>
        <v>20</v>
      </c>
      <c r="X461" s="253">
        <f t="shared" si="225"/>
        <v>21</v>
      </c>
      <c r="Y461" s="253">
        <f t="shared" si="225"/>
        <v>22</v>
      </c>
      <c r="Z461" s="253">
        <f t="shared" si="225"/>
        <v>23</v>
      </c>
      <c r="AA461" s="253">
        <f t="shared" si="225"/>
        <v>24</v>
      </c>
    </row>
    <row r="462" spans="2:27" ht="15" hidden="1" customHeight="1" x14ac:dyDescent="0.25">
      <c r="B462" s="274" t="s">
        <v>162</v>
      </c>
      <c r="C462" s="253">
        <f>IF(C461&gt;0,C461,IF($C$460&gt;0,(C461+24),(C434-$C$460)))</f>
        <v>0</v>
      </c>
      <c r="D462" s="253">
        <f t="shared" ref="D462:AA462" si="226">IF(D461&gt;0,D461,IF($C$460&gt;0,(D461+24),(D434-$C$460)))</f>
        <v>1</v>
      </c>
      <c r="E462" s="253">
        <f t="shared" si="226"/>
        <v>2</v>
      </c>
      <c r="F462" s="253">
        <f t="shared" si="226"/>
        <v>3</v>
      </c>
      <c r="G462" s="253">
        <f t="shared" si="226"/>
        <v>4</v>
      </c>
      <c r="H462" s="253">
        <f t="shared" si="226"/>
        <v>5</v>
      </c>
      <c r="I462" s="253">
        <f t="shared" si="226"/>
        <v>6</v>
      </c>
      <c r="J462" s="253">
        <f t="shared" si="226"/>
        <v>7</v>
      </c>
      <c r="K462" s="253">
        <f t="shared" si="226"/>
        <v>8</v>
      </c>
      <c r="L462" s="253">
        <f t="shared" si="226"/>
        <v>9</v>
      </c>
      <c r="M462" s="253">
        <f t="shared" si="226"/>
        <v>10</v>
      </c>
      <c r="N462" s="253">
        <f t="shared" si="226"/>
        <v>11</v>
      </c>
      <c r="O462" s="253">
        <f t="shared" si="226"/>
        <v>12</v>
      </c>
      <c r="P462" s="253">
        <f t="shared" si="226"/>
        <v>13</v>
      </c>
      <c r="Q462" s="253">
        <f t="shared" si="226"/>
        <v>14</v>
      </c>
      <c r="R462" s="253">
        <f t="shared" si="226"/>
        <v>15</v>
      </c>
      <c r="S462" s="253">
        <f t="shared" si="226"/>
        <v>16</v>
      </c>
      <c r="T462" s="253">
        <f t="shared" si="226"/>
        <v>17</v>
      </c>
      <c r="U462" s="253">
        <f t="shared" si="226"/>
        <v>18</v>
      </c>
      <c r="V462" s="253">
        <f t="shared" si="226"/>
        <v>19</v>
      </c>
      <c r="W462" s="253">
        <f t="shared" si="226"/>
        <v>20</v>
      </c>
      <c r="X462" s="253">
        <f t="shared" si="226"/>
        <v>21</v>
      </c>
      <c r="Y462" s="253">
        <f t="shared" si="226"/>
        <v>22</v>
      </c>
      <c r="Z462" s="253">
        <f t="shared" si="226"/>
        <v>23</v>
      </c>
      <c r="AA462" s="253">
        <f t="shared" si="226"/>
        <v>24</v>
      </c>
    </row>
    <row r="463" spans="2:27" ht="15" hidden="1" customHeight="1" x14ac:dyDescent="0.25">
      <c r="B463" s="275" t="s">
        <v>161</v>
      </c>
      <c r="C463" s="358">
        <f>LOOKUP(C462,$C$434:$AA$434,$C$458:$AA$458)</f>
        <v>18.05025253169417</v>
      </c>
      <c r="D463" s="358">
        <f t="shared" ref="D463:AA463" si="227">LOOKUP(D462,$C$434:$AA$434,$C$458:$AA$458)</f>
        <v>16.937822173508927</v>
      </c>
      <c r="E463" s="358">
        <f t="shared" si="227"/>
        <v>16.238519215976524</v>
      </c>
      <c r="F463" s="358">
        <f t="shared" si="227"/>
        <v>16</v>
      </c>
      <c r="G463" s="358">
        <f t="shared" si="227"/>
        <v>16.238519215976524</v>
      </c>
      <c r="H463" s="358">
        <f t="shared" si="227"/>
        <v>16.93782217350893</v>
      </c>
      <c r="I463" s="358">
        <f t="shared" si="227"/>
        <v>18.05025253169417</v>
      </c>
      <c r="J463" s="358">
        <f t="shared" si="227"/>
        <v>19.5</v>
      </c>
      <c r="K463" s="358">
        <f t="shared" si="227"/>
        <v>21.188266684282354</v>
      </c>
      <c r="L463" s="358">
        <f t="shared" si="227"/>
        <v>23</v>
      </c>
      <c r="M463" s="358">
        <f t="shared" si="227"/>
        <v>24.811733315717646</v>
      </c>
      <c r="N463" s="358">
        <f t="shared" si="227"/>
        <v>42.547238840552431</v>
      </c>
      <c r="O463" s="358">
        <f t="shared" si="227"/>
        <v>53.003175801118687</v>
      </c>
      <c r="P463" s="358">
        <f t="shared" si="227"/>
        <v>60.521972524032762</v>
      </c>
      <c r="Q463" s="358">
        <f t="shared" si="227"/>
        <v>64.492603410057725</v>
      </c>
      <c r="R463" s="358">
        <f t="shared" si="227"/>
        <v>64.578263723432826</v>
      </c>
      <c r="S463" s="358">
        <f t="shared" si="227"/>
        <v>60.21665408293957</v>
      </c>
      <c r="T463" s="358">
        <f t="shared" si="227"/>
        <v>52.173246198392768</v>
      </c>
      <c r="U463" s="358">
        <f t="shared" si="227"/>
        <v>40.711507785811669</v>
      </c>
      <c r="V463" s="358">
        <f t="shared" si="227"/>
        <v>29.512278516189799</v>
      </c>
      <c r="W463" s="358">
        <f t="shared" si="227"/>
        <v>24.811733315717646</v>
      </c>
      <c r="X463" s="358">
        <f t="shared" si="227"/>
        <v>23</v>
      </c>
      <c r="Y463" s="358">
        <f t="shared" si="227"/>
        <v>21.188266684282354</v>
      </c>
      <c r="Z463" s="358">
        <f t="shared" si="227"/>
        <v>19.5</v>
      </c>
      <c r="AA463" s="358">
        <f t="shared" si="227"/>
        <v>18.05025253169417</v>
      </c>
    </row>
    <row r="464" spans="2:27" ht="15" hidden="1" customHeight="1" thickBot="1" x14ac:dyDescent="0.3">
      <c r="B464" s="276" t="s">
        <v>157</v>
      </c>
      <c r="C464" s="542">
        <f>AVERAGE(C458:AA458)</f>
        <v>31.250415250263266</v>
      </c>
      <c r="D464" s="542"/>
      <c r="E464" s="542"/>
      <c r="F464" s="542"/>
      <c r="G464" s="542"/>
      <c r="H464" s="542"/>
      <c r="I464" s="542"/>
      <c r="J464" s="542"/>
      <c r="K464" s="542"/>
      <c r="L464" s="542"/>
      <c r="M464" s="542"/>
      <c r="N464" s="542"/>
      <c r="O464" s="542"/>
      <c r="P464" s="542"/>
      <c r="Q464" s="542"/>
      <c r="R464" s="542"/>
      <c r="S464" s="542"/>
      <c r="T464" s="542"/>
      <c r="U464" s="542"/>
      <c r="V464" s="542"/>
      <c r="W464" s="542"/>
      <c r="X464" s="542"/>
      <c r="Y464" s="542"/>
      <c r="Z464" s="542"/>
      <c r="AA464" s="542"/>
    </row>
    <row r="465" spans="2:27" ht="15" hidden="1" customHeight="1" thickTop="1" thickBot="1" x14ac:dyDescent="0.3">
      <c r="B465" s="272" t="s">
        <v>165</v>
      </c>
      <c r="C465" s="277">
        <f t="shared" ref="C465:AA465" si="228">$K$45*$K$44*(($C$464-$C$16)+$K$52*(C463-$C$464))</f>
        <v>0</v>
      </c>
      <c r="D465" s="277">
        <f t="shared" si="228"/>
        <v>0</v>
      </c>
      <c r="E465" s="277">
        <f t="shared" si="228"/>
        <v>0</v>
      </c>
      <c r="F465" s="277">
        <f t="shared" si="228"/>
        <v>0</v>
      </c>
      <c r="G465" s="277">
        <f t="shared" si="228"/>
        <v>0</v>
      </c>
      <c r="H465" s="277">
        <f t="shared" si="228"/>
        <v>0</v>
      </c>
      <c r="I465" s="277">
        <f t="shared" si="228"/>
        <v>0</v>
      </c>
      <c r="J465" s="277">
        <f t="shared" si="228"/>
        <v>0</v>
      </c>
      <c r="K465" s="277">
        <f t="shared" si="228"/>
        <v>0</v>
      </c>
      <c r="L465" s="277">
        <f t="shared" si="228"/>
        <v>0</v>
      </c>
      <c r="M465" s="277">
        <f t="shared" si="228"/>
        <v>0</v>
      </c>
      <c r="N465" s="277">
        <f t="shared" si="228"/>
        <v>0</v>
      </c>
      <c r="O465" s="277">
        <f t="shared" si="228"/>
        <v>0</v>
      </c>
      <c r="P465" s="277">
        <f t="shared" si="228"/>
        <v>0</v>
      </c>
      <c r="Q465" s="277">
        <f t="shared" si="228"/>
        <v>0</v>
      </c>
      <c r="R465" s="277">
        <f t="shared" si="228"/>
        <v>0</v>
      </c>
      <c r="S465" s="277">
        <f t="shared" si="228"/>
        <v>0</v>
      </c>
      <c r="T465" s="277">
        <f t="shared" si="228"/>
        <v>0</v>
      </c>
      <c r="U465" s="277">
        <f t="shared" si="228"/>
        <v>0</v>
      </c>
      <c r="V465" s="277">
        <f t="shared" si="228"/>
        <v>0</v>
      </c>
      <c r="W465" s="277">
        <f t="shared" si="228"/>
        <v>0</v>
      </c>
      <c r="X465" s="277">
        <f t="shared" si="228"/>
        <v>0</v>
      </c>
      <c r="Y465" s="277">
        <f t="shared" si="228"/>
        <v>0</v>
      </c>
      <c r="Z465" s="277">
        <f t="shared" si="228"/>
        <v>0</v>
      </c>
      <c r="AA465" s="277">
        <f t="shared" si="228"/>
        <v>0</v>
      </c>
    </row>
    <row r="466" spans="2:27" ht="15" hidden="1" customHeight="1" thickTop="1" thickBot="1" x14ac:dyDescent="0.3">
      <c r="B466" s="272" t="s">
        <v>166</v>
      </c>
      <c r="C466" s="267">
        <f t="shared" ref="C466:AA466" si="229">$K$45*$K$44*($C$464-$C$16)</f>
        <v>0</v>
      </c>
      <c r="D466" s="267">
        <f t="shared" si="229"/>
        <v>0</v>
      </c>
      <c r="E466" s="267">
        <f t="shared" si="229"/>
        <v>0</v>
      </c>
      <c r="F466" s="267">
        <f t="shared" si="229"/>
        <v>0</v>
      </c>
      <c r="G466" s="267">
        <f t="shared" si="229"/>
        <v>0</v>
      </c>
      <c r="H466" s="267">
        <f t="shared" si="229"/>
        <v>0</v>
      </c>
      <c r="I466" s="267">
        <f t="shared" si="229"/>
        <v>0</v>
      </c>
      <c r="J466" s="267">
        <f t="shared" si="229"/>
        <v>0</v>
      </c>
      <c r="K466" s="267">
        <f t="shared" si="229"/>
        <v>0</v>
      </c>
      <c r="L466" s="267">
        <f t="shared" si="229"/>
        <v>0</v>
      </c>
      <c r="M466" s="267">
        <f t="shared" si="229"/>
        <v>0</v>
      </c>
      <c r="N466" s="267">
        <f t="shared" si="229"/>
        <v>0</v>
      </c>
      <c r="O466" s="267">
        <f t="shared" si="229"/>
        <v>0</v>
      </c>
      <c r="P466" s="267">
        <f t="shared" si="229"/>
        <v>0</v>
      </c>
      <c r="Q466" s="267">
        <f t="shared" si="229"/>
        <v>0</v>
      </c>
      <c r="R466" s="267">
        <f t="shared" si="229"/>
        <v>0</v>
      </c>
      <c r="S466" s="267">
        <f t="shared" si="229"/>
        <v>0</v>
      </c>
      <c r="T466" s="267">
        <f t="shared" si="229"/>
        <v>0</v>
      </c>
      <c r="U466" s="267">
        <f t="shared" si="229"/>
        <v>0</v>
      </c>
      <c r="V466" s="267">
        <f t="shared" si="229"/>
        <v>0</v>
      </c>
      <c r="W466" s="267">
        <f t="shared" si="229"/>
        <v>0</v>
      </c>
      <c r="X466" s="267">
        <f t="shared" si="229"/>
        <v>0</v>
      </c>
      <c r="Y466" s="267">
        <f t="shared" si="229"/>
        <v>0</v>
      </c>
      <c r="Z466" s="267">
        <f t="shared" si="229"/>
        <v>0</v>
      </c>
      <c r="AA466" s="267">
        <f t="shared" si="229"/>
        <v>0</v>
      </c>
    </row>
    <row r="467" spans="2:27" s="1" customFormat="1" ht="16.5" hidden="1" thickTop="1" thickBot="1" x14ac:dyDescent="0.3">
      <c r="B467" s="117" t="s">
        <v>169</v>
      </c>
      <c r="C467" s="112">
        <f>IF($M$51=1,C459,IF($M$51=2,C465,(C466)))</f>
        <v>0</v>
      </c>
      <c r="D467" s="112">
        <f t="shared" ref="D467:AA467" si="230">IF($M$51=1,D459,IF($M$51=2,D465,(D466)))</f>
        <v>0</v>
      </c>
      <c r="E467" s="112">
        <f t="shared" si="230"/>
        <v>0</v>
      </c>
      <c r="F467" s="112">
        <f t="shared" si="230"/>
        <v>0</v>
      </c>
      <c r="G467" s="112">
        <f t="shared" si="230"/>
        <v>0</v>
      </c>
      <c r="H467" s="112">
        <f t="shared" si="230"/>
        <v>0</v>
      </c>
      <c r="I467" s="112">
        <f t="shared" si="230"/>
        <v>0</v>
      </c>
      <c r="J467" s="112">
        <f t="shared" si="230"/>
        <v>0</v>
      </c>
      <c r="K467" s="112">
        <f t="shared" si="230"/>
        <v>0</v>
      </c>
      <c r="L467" s="112">
        <f t="shared" si="230"/>
        <v>0</v>
      </c>
      <c r="M467" s="112">
        <f t="shared" si="230"/>
        <v>0</v>
      </c>
      <c r="N467" s="112">
        <f t="shared" si="230"/>
        <v>0</v>
      </c>
      <c r="O467" s="112">
        <f t="shared" si="230"/>
        <v>0</v>
      </c>
      <c r="P467" s="112">
        <f t="shared" si="230"/>
        <v>0</v>
      </c>
      <c r="Q467" s="112">
        <f t="shared" si="230"/>
        <v>0</v>
      </c>
      <c r="R467" s="112">
        <f t="shared" si="230"/>
        <v>0</v>
      </c>
      <c r="S467" s="112">
        <f t="shared" si="230"/>
        <v>0</v>
      </c>
      <c r="T467" s="112">
        <f t="shared" si="230"/>
        <v>0</v>
      </c>
      <c r="U467" s="112">
        <f t="shared" si="230"/>
        <v>0</v>
      </c>
      <c r="V467" s="112">
        <f t="shared" si="230"/>
        <v>0</v>
      </c>
      <c r="W467" s="112">
        <f t="shared" si="230"/>
        <v>0</v>
      </c>
      <c r="X467" s="112">
        <f t="shared" si="230"/>
        <v>0</v>
      </c>
      <c r="Y467" s="112">
        <f t="shared" si="230"/>
        <v>0</v>
      </c>
      <c r="Z467" s="112">
        <f t="shared" si="230"/>
        <v>0</v>
      </c>
      <c r="AA467" s="112">
        <f t="shared" si="230"/>
        <v>0</v>
      </c>
    </row>
    <row r="468" spans="2:27" ht="16.5" hidden="1" thickTop="1" thickBot="1" x14ac:dyDescent="0.3"/>
    <row r="469" spans="2:27" ht="16.5" hidden="1" thickTop="1" thickBot="1" x14ac:dyDescent="0.3">
      <c r="B469" s="65" t="s">
        <v>110</v>
      </c>
      <c r="C469" s="46" t="s">
        <v>76</v>
      </c>
      <c r="D469" s="66" t="s">
        <v>299</v>
      </c>
    </row>
    <row r="470" spans="2:27" ht="15.75" hidden="1" thickTop="1" x14ac:dyDescent="0.25">
      <c r="B470" s="67" t="s">
        <v>24</v>
      </c>
      <c r="C470" s="155">
        <v>0</v>
      </c>
      <c r="D470" s="48">
        <v>1</v>
      </c>
      <c r="E470" s="48">
        <v>2</v>
      </c>
      <c r="F470" s="48">
        <v>3</v>
      </c>
      <c r="G470" s="48">
        <v>4</v>
      </c>
      <c r="H470" s="48">
        <v>5</v>
      </c>
      <c r="I470" s="48">
        <v>6</v>
      </c>
      <c r="J470" s="48">
        <v>7</v>
      </c>
      <c r="K470" s="48">
        <v>8</v>
      </c>
      <c r="L470" s="48">
        <v>9</v>
      </c>
      <c r="M470" s="48">
        <v>10</v>
      </c>
      <c r="N470" s="68">
        <v>11</v>
      </c>
      <c r="O470" s="48">
        <v>12</v>
      </c>
      <c r="P470" s="48">
        <v>13</v>
      </c>
      <c r="Q470" s="48">
        <v>14</v>
      </c>
      <c r="R470" s="48">
        <v>15</v>
      </c>
      <c r="S470" s="48">
        <v>16</v>
      </c>
      <c r="T470" s="48">
        <v>17</v>
      </c>
      <c r="U470" s="48">
        <v>18</v>
      </c>
      <c r="V470" s="48">
        <v>19</v>
      </c>
      <c r="W470" s="48">
        <v>20</v>
      </c>
      <c r="X470" s="48">
        <v>21</v>
      </c>
      <c r="Y470" s="48">
        <v>22</v>
      </c>
      <c r="Z470" s="48">
        <v>23</v>
      </c>
      <c r="AA470" s="48">
        <v>24</v>
      </c>
    </row>
    <row r="471" spans="2:27" hidden="1" x14ac:dyDescent="0.25">
      <c r="B471" s="69" t="s">
        <v>25</v>
      </c>
      <c r="C471" s="48">
        <f t="shared" ref="C471:H471" si="231">C470*360/24</f>
        <v>0</v>
      </c>
      <c r="D471" s="48">
        <f t="shared" si="231"/>
        <v>15</v>
      </c>
      <c r="E471" s="48">
        <f t="shared" si="231"/>
        <v>30</v>
      </c>
      <c r="F471" s="48">
        <f t="shared" si="231"/>
        <v>45</v>
      </c>
      <c r="G471" s="48">
        <f t="shared" si="231"/>
        <v>60</v>
      </c>
      <c r="H471" s="48">
        <f t="shared" si="231"/>
        <v>75</v>
      </c>
      <c r="I471" s="48">
        <f t="shared" ref="I471:O471" si="232">I470*360/24</f>
        <v>90</v>
      </c>
      <c r="J471" s="48">
        <f t="shared" si="232"/>
        <v>105</v>
      </c>
      <c r="K471" s="48">
        <f t="shared" si="232"/>
        <v>120</v>
      </c>
      <c r="L471" s="48">
        <f t="shared" si="232"/>
        <v>135</v>
      </c>
      <c r="M471" s="48">
        <f t="shared" si="232"/>
        <v>150</v>
      </c>
      <c r="N471" s="68">
        <f t="shared" si="232"/>
        <v>165</v>
      </c>
      <c r="O471" s="48">
        <f t="shared" si="232"/>
        <v>180</v>
      </c>
      <c r="P471" s="48">
        <f>P470*360/24</f>
        <v>195</v>
      </c>
      <c r="Q471" s="48">
        <f>Q470*360/24</f>
        <v>210</v>
      </c>
      <c r="R471" s="48">
        <f>R470*360/24</f>
        <v>225</v>
      </c>
      <c r="S471" s="48">
        <f t="shared" ref="S471:AA471" si="233">S470*360/24</f>
        <v>240</v>
      </c>
      <c r="T471" s="48">
        <f t="shared" si="233"/>
        <v>255</v>
      </c>
      <c r="U471" s="48">
        <f t="shared" si="233"/>
        <v>270</v>
      </c>
      <c r="V471" s="48">
        <f t="shared" si="233"/>
        <v>285</v>
      </c>
      <c r="W471" s="48">
        <f t="shared" si="233"/>
        <v>300</v>
      </c>
      <c r="X471" s="48">
        <f t="shared" si="233"/>
        <v>315</v>
      </c>
      <c r="Y471" s="48">
        <f t="shared" si="233"/>
        <v>330</v>
      </c>
      <c r="Z471" s="48">
        <f t="shared" si="233"/>
        <v>345</v>
      </c>
      <c r="AA471" s="48">
        <f t="shared" si="233"/>
        <v>360</v>
      </c>
    </row>
    <row r="472" spans="2:27" hidden="1" x14ac:dyDescent="0.25">
      <c r="B472" s="69" t="s">
        <v>70</v>
      </c>
      <c r="C472" s="36"/>
      <c r="D472" s="36"/>
      <c r="E472" s="36"/>
      <c r="F472" s="36"/>
      <c r="G472" s="36"/>
      <c r="H472" s="70">
        <f>$H$219</f>
        <v>6</v>
      </c>
      <c r="I472" s="70">
        <f>$I$219</f>
        <v>15</v>
      </c>
      <c r="J472" s="70">
        <f>$J$219</f>
        <v>25</v>
      </c>
      <c r="K472" s="70">
        <f>$K$219</f>
        <v>34</v>
      </c>
      <c r="L472" s="70">
        <f>$L$219</f>
        <v>44</v>
      </c>
      <c r="M472" s="70">
        <f>$M$219</f>
        <v>52</v>
      </c>
      <c r="N472" s="70">
        <f>$N$219</f>
        <v>58</v>
      </c>
      <c r="O472" s="70">
        <f>$O$219</f>
        <v>60</v>
      </c>
      <c r="P472" s="70">
        <f>$P$219</f>
        <v>58</v>
      </c>
      <c r="Q472" s="70">
        <f>$Q$219</f>
        <v>52</v>
      </c>
      <c r="R472" s="70">
        <f>$R$219</f>
        <v>44</v>
      </c>
      <c r="S472" s="70">
        <f>$S$219</f>
        <v>34</v>
      </c>
      <c r="T472" s="70">
        <f>$T$219</f>
        <v>25</v>
      </c>
      <c r="U472" s="70">
        <f>$U$219</f>
        <v>15</v>
      </c>
      <c r="V472" s="70">
        <f>$V$219</f>
        <v>6</v>
      </c>
      <c r="W472" s="36"/>
      <c r="X472" s="36"/>
      <c r="Y472" s="36"/>
      <c r="Z472" s="36"/>
      <c r="AA472" s="36"/>
    </row>
    <row r="473" spans="2:27" hidden="1" x14ac:dyDescent="0.25">
      <c r="B473" s="69" t="s">
        <v>17</v>
      </c>
      <c r="C473" s="36"/>
      <c r="D473" s="36"/>
      <c r="E473" s="36"/>
      <c r="F473" s="36"/>
      <c r="G473" s="36"/>
      <c r="H473" s="70">
        <f>$H$220</f>
        <v>67</v>
      </c>
      <c r="I473" s="70">
        <f>$I$220</f>
        <v>77</v>
      </c>
      <c r="J473" s="70">
        <f>$J$220</f>
        <v>88</v>
      </c>
      <c r="K473" s="70">
        <f>$K$220</f>
        <v>100</v>
      </c>
      <c r="L473" s="70">
        <f>$L$220</f>
        <v>114</v>
      </c>
      <c r="M473" s="70">
        <f>$M$220</f>
        <v>131</v>
      </c>
      <c r="N473" s="70">
        <f>$N$220</f>
        <v>152</v>
      </c>
      <c r="O473" s="70">
        <f>$O$220</f>
        <v>180</v>
      </c>
      <c r="P473" s="70">
        <f>$P$220</f>
        <v>208</v>
      </c>
      <c r="Q473" s="70">
        <f>$Q$220</f>
        <v>229</v>
      </c>
      <c r="R473" s="70">
        <f>$R$220</f>
        <v>246</v>
      </c>
      <c r="S473" s="70">
        <f>$S$220</f>
        <v>260</v>
      </c>
      <c r="T473" s="70">
        <f>$T$220</f>
        <v>272</v>
      </c>
      <c r="U473" s="70">
        <f>$U$220</f>
        <v>283</v>
      </c>
      <c r="V473" s="70">
        <f>$V$220</f>
        <v>293</v>
      </c>
      <c r="W473" s="36"/>
      <c r="X473" s="36"/>
      <c r="Y473" s="36"/>
      <c r="Z473" s="36"/>
      <c r="AA473" s="36"/>
    </row>
    <row r="474" spans="2:27" hidden="1" x14ac:dyDescent="0.25">
      <c r="B474" s="69" t="s">
        <v>71</v>
      </c>
      <c r="C474" s="36"/>
      <c r="D474" s="36"/>
      <c r="E474" s="36"/>
      <c r="F474" s="36"/>
      <c r="G474" s="36"/>
      <c r="H474" s="71">
        <f t="shared" ref="H474:V474" si="234">H473-$C$55</f>
        <v>-0.5</v>
      </c>
      <c r="I474" s="71">
        <f t="shared" si="234"/>
        <v>9.5</v>
      </c>
      <c r="J474" s="71">
        <f t="shared" si="234"/>
        <v>20.5</v>
      </c>
      <c r="K474" s="71">
        <f t="shared" si="234"/>
        <v>32.5</v>
      </c>
      <c r="L474" s="71">
        <f t="shared" si="234"/>
        <v>46.5</v>
      </c>
      <c r="M474" s="71">
        <f t="shared" si="234"/>
        <v>63.5</v>
      </c>
      <c r="N474" s="71">
        <f t="shared" si="234"/>
        <v>84.5</v>
      </c>
      <c r="O474" s="71">
        <f t="shared" si="234"/>
        <v>112.5</v>
      </c>
      <c r="P474" s="71">
        <f t="shared" si="234"/>
        <v>140.5</v>
      </c>
      <c r="Q474" s="71">
        <f t="shared" si="234"/>
        <v>161.5</v>
      </c>
      <c r="R474" s="71">
        <f t="shared" si="234"/>
        <v>178.5</v>
      </c>
      <c r="S474" s="71">
        <f t="shared" si="234"/>
        <v>192.5</v>
      </c>
      <c r="T474" s="71">
        <f t="shared" si="234"/>
        <v>204.5</v>
      </c>
      <c r="U474" s="71">
        <f t="shared" si="234"/>
        <v>215.5</v>
      </c>
      <c r="V474" s="71">
        <f t="shared" si="234"/>
        <v>225.5</v>
      </c>
      <c r="W474" s="36"/>
      <c r="X474" s="36"/>
      <c r="Y474" s="36"/>
      <c r="Z474" s="36"/>
      <c r="AA474" s="36"/>
    </row>
    <row r="475" spans="2:27" hidden="1" x14ac:dyDescent="0.25">
      <c r="B475" s="69" t="s">
        <v>18</v>
      </c>
      <c r="C475" s="36"/>
      <c r="D475" s="36"/>
      <c r="E475" s="36"/>
      <c r="F475" s="36"/>
      <c r="G475" s="36"/>
      <c r="H475" s="70">
        <f t="shared" ref="H475:V475" si="235">DEGREES(ACOS(SIN(RADIANS(H472))*COS(RADIANS($C$69))+COS(RADIANS(H472))*SIN(RADIANS($C$69))*COS(RADIANS(H473-$C$55))))</f>
        <v>6.0207213416925187</v>
      </c>
      <c r="I475" s="70">
        <f t="shared" si="235"/>
        <v>17.696748271101622</v>
      </c>
      <c r="J475" s="70">
        <f t="shared" si="235"/>
        <v>31.906330207304563</v>
      </c>
      <c r="K475" s="70">
        <f t="shared" si="235"/>
        <v>45.636888712730062</v>
      </c>
      <c r="L475" s="70">
        <f t="shared" si="235"/>
        <v>60.31964293223696</v>
      </c>
      <c r="M475" s="70">
        <f t="shared" si="235"/>
        <v>74.055457642550394</v>
      </c>
      <c r="N475" s="70">
        <f t="shared" si="235"/>
        <v>87.088665467402919</v>
      </c>
      <c r="O475" s="70">
        <f t="shared" si="235"/>
        <v>101.03109557877073</v>
      </c>
      <c r="P475" s="70">
        <f t="shared" si="235"/>
        <v>114.13567359108514</v>
      </c>
      <c r="Q475" s="70">
        <f t="shared" si="235"/>
        <v>125.72153101416681</v>
      </c>
      <c r="R475" s="70">
        <f t="shared" si="235"/>
        <v>135.97967230479813</v>
      </c>
      <c r="S475" s="70">
        <f t="shared" si="235"/>
        <v>144.03599227454009</v>
      </c>
      <c r="T475" s="70">
        <f t="shared" si="235"/>
        <v>145.55859279736205</v>
      </c>
      <c r="U475" s="70">
        <f t="shared" si="235"/>
        <v>141.8480473776691</v>
      </c>
      <c r="V475" s="70">
        <f t="shared" si="235"/>
        <v>134.19236866847575</v>
      </c>
      <c r="W475" s="36"/>
      <c r="X475" s="36"/>
      <c r="Y475" s="36"/>
      <c r="Z475" s="36"/>
      <c r="AA475" s="36"/>
    </row>
    <row r="476" spans="2:27" hidden="1" x14ac:dyDescent="0.25">
      <c r="B476" s="69" t="s">
        <v>19</v>
      </c>
      <c r="C476" s="36"/>
      <c r="D476" s="36"/>
      <c r="E476" s="36"/>
      <c r="F476" s="36"/>
      <c r="G476" s="36"/>
      <c r="H476" s="70">
        <f>IF(H472=0,0,1350*EXP(-0.1*5*POWER(0.971667424/SIN(RADIANS(H472)),0.8)))</f>
        <v>68.862358499166476</v>
      </c>
      <c r="I476" s="70">
        <f t="shared" ref="I476:V476" si="236">IF(I472=0,0,1350*EXP(-0.1*5*POWER(0.971667424/SIN(RADIANS(I472)),0.8)))</f>
        <v>319.614258969052</v>
      </c>
      <c r="J476" s="70">
        <f t="shared" si="236"/>
        <v>510.10031844404784</v>
      </c>
      <c r="K476" s="70">
        <f t="shared" si="236"/>
        <v>620.13681398635629</v>
      </c>
      <c r="L476" s="70">
        <f t="shared" si="236"/>
        <v>701.95963780053887</v>
      </c>
      <c r="M476" s="70">
        <f t="shared" si="236"/>
        <v>747.41996526206708</v>
      </c>
      <c r="N476" s="70">
        <f>IF(N472=0,0,1350*EXP(-0.1*5*POWER(0.971667424/SIN(RADIANS(N472)),0.8)))</f>
        <v>773.05964028757819</v>
      </c>
      <c r="O476" s="70">
        <f t="shared" si="236"/>
        <v>780.26522234637525</v>
      </c>
      <c r="P476" s="70">
        <f t="shared" si="236"/>
        <v>773.05964028757819</v>
      </c>
      <c r="Q476" s="70">
        <f t="shared" si="236"/>
        <v>747.41996526206708</v>
      </c>
      <c r="R476" s="70">
        <f t="shared" si="236"/>
        <v>701.95963780053887</v>
      </c>
      <c r="S476" s="70">
        <f t="shared" si="236"/>
        <v>620.13681398635629</v>
      </c>
      <c r="T476" s="70">
        <f t="shared" si="236"/>
        <v>510.10031844404784</v>
      </c>
      <c r="U476" s="70">
        <f t="shared" si="236"/>
        <v>319.614258969052</v>
      </c>
      <c r="V476" s="70">
        <f t="shared" si="236"/>
        <v>68.862358499166476</v>
      </c>
      <c r="W476" s="36"/>
      <c r="X476" s="36"/>
      <c r="Y476" s="36"/>
      <c r="Z476" s="36"/>
      <c r="AA476" s="36"/>
    </row>
    <row r="477" spans="2:27" hidden="1" x14ac:dyDescent="0.25">
      <c r="B477" s="69" t="s">
        <v>20</v>
      </c>
      <c r="C477" s="36"/>
      <c r="D477" s="36"/>
      <c r="E477" s="36"/>
      <c r="F477" s="36"/>
      <c r="G477" s="36"/>
      <c r="H477" s="70">
        <f t="shared" ref="H477:V477" si="237">IF(H476*COS(RADIANS(H475))&lt;0,0,H476*COS(RADIANS(H475)))</f>
        <v>68.482515590475671</v>
      </c>
      <c r="I477" s="70">
        <f t="shared" si="237"/>
        <v>304.48970780174028</v>
      </c>
      <c r="J477" s="70">
        <f t="shared" si="237"/>
        <v>433.03094415969844</v>
      </c>
      <c r="K477" s="70">
        <f t="shared" si="237"/>
        <v>433.60164288589687</v>
      </c>
      <c r="L477" s="70">
        <f t="shared" si="237"/>
        <v>347.58292603459074</v>
      </c>
      <c r="M477" s="70">
        <f t="shared" si="237"/>
        <v>205.32134983287557</v>
      </c>
      <c r="N477" s="71">
        <f t="shared" si="237"/>
        <v>39.264093897282137</v>
      </c>
      <c r="O477" s="70">
        <f t="shared" si="237"/>
        <v>0</v>
      </c>
      <c r="P477" s="70">
        <f t="shared" si="237"/>
        <v>0</v>
      </c>
      <c r="Q477" s="70">
        <f t="shared" si="237"/>
        <v>0</v>
      </c>
      <c r="R477" s="70">
        <f t="shared" si="237"/>
        <v>0</v>
      </c>
      <c r="S477" s="70">
        <f t="shared" si="237"/>
        <v>0</v>
      </c>
      <c r="T477" s="70">
        <f t="shared" si="237"/>
        <v>0</v>
      </c>
      <c r="U477" s="70">
        <f t="shared" si="237"/>
        <v>0</v>
      </c>
      <c r="V477" s="70">
        <f t="shared" si="237"/>
        <v>0</v>
      </c>
      <c r="W477" s="36"/>
      <c r="X477" s="36"/>
      <c r="Y477" s="36"/>
      <c r="Z477" s="36"/>
      <c r="AA477" s="36"/>
    </row>
    <row r="478" spans="2:27" hidden="1" x14ac:dyDescent="0.25">
      <c r="B478" s="69" t="s">
        <v>21</v>
      </c>
      <c r="C478" s="36"/>
      <c r="D478" s="36"/>
      <c r="E478" s="36"/>
      <c r="F478" s="36"/>
      <c r="G478" s="36"/>
      <c r="H478" s="70">
        <f>(1350-0.5*H476)*SIN(RADIANS(H472))/5</f>
        <v>27.502877431176028</v>
      </c>
      <c r="I478" s="70">
        <f>(1350-0.5*I476)*SIN(RADIANS(I472))/5</f>
        <v>61.608916446928617</v>
      </c>
      <c r="J478" s="70">
        <f>(1350-0.5*J476)*SIN(RADIANS(J472))/5</f>
        <v>92.549159680568778</v>
      </c>
      <c r="K478" s="70">
        <f t="shared" ref="K478:V478" si="238">(1350-0.5*K476)*SIN(RADIANS(K472))/5</f>
        <v>116.30447338088877</v>
      </c>
      <c r="L478" s="70">
        <f t="shared" si="238"/>
        <v>138.79554621167821</v>
      </c>
      <c r="M478" s="70">
        <f t="shared" si="238"/>
        <v>153.86540646512782</v>
      </c>
      <c r="N478" s="71">
        <f t="shared" si="238"/>
        <v>163.41381034610978</v>
      </c>
      <c r="O478" s="70">
        <f t="shared" si="238"/>
        <v>166.25390859765099</v>
      </c>
      <c r="P478" s="70">
        <f t="shared" si="238"/>
        <v>163.41381034610978</v>
      </c>
      <c r="Q478" s="70">
        <f t="shared" si="238"/>
        <v>153.86540646512782</v>
      </c>
      <c r="R478" s="70">
        <f t="shared" si="238"/>
        <v>138.79554621167821</v>
      </c>
      <c r="S478" s="70">
        <f t="shared" si="238"/>
        <v>116.30447338088877</v>
      </c>
      <c r="T478" s="70">
        <f t="shared" si="238"/>
        <v>92.549159680568778</v>
      </c>
      <c r="U478" s="70">
        <f t="shared" si="238"/>
        <v>61.608916446928617</v>
      </c>
      <c r="V478" s="70">
        <f t="shared" si="238"/>
        <v>27.502877431176028</v>
      </c>
      <c r="W478" s="36"/>
      <c r="X478" s="36"/>
      <c r="Y478" s="36"/>
      <c r="Z478" s="36"/>
      <c r="AA478" s="36"/>
    </row>
    <row r="479" spans="2:27" hidden="1" x14ac:dyDescent="0.25">
      <c r="B479" s="69" t="s">
        <v>22</v>
      </c>
      <c r="C479" s="36"/>
      <c r="D479" s="36"/>
      <c r="E479" s="36"/>
      <c r="F479" s="36"/>
      <c r="G479" s="36"/>
      <c r="H479" s="70">
        <f>H477+H478</f>
        <v>95.985393021651703</v>
      </c>
      <c r="I479" s="70">
        <f>I477+I478</f>
        <v>366.0986242486689</v>
      </c>
      <c r="J479" s="70">
        <f>J477+J478</f>
        <v>525.58010384026716</v>
      </c>
      <c r="K479" s="70">
        <f t="shared" ref="K479:V479" si="239">K477+K478</f>
        <v>549.9061162667856</v>
      </c>
      <c r="L479" s="70">
        <f t="shared" si="239"/>
        <v>486.37847224626898</v>
      </c>
      <c r="M479" s="70">
        <f t="shared" si="239"/>
        <v>359.18675629800339</v>
      </c>
      <c r="N479" s="71">
        <f t="shared" si="239"/>
        <v>202.67790424339194</v>
      </c>
      <c r="O479" s="70">
        <f t="shared" si="239"/>
        <v>166.25390859765099</v>
      </c>
      <c r="P479" s="70">
        <f t="shared" si="239"/>
        <v>163.41381034610978</v>
      </c>
      <c r="Q479" s="70">
        <f t="shared" si="239"/>
        <v>153.86540646512782</v>
      </c>
      <c r="R479" s="70">
        <f t="shared" si="239"/>
        <v>138.79554621167821</v>
      </c>
      <c r="S479" s="70">
        <f t="shared" si="239"/>
        <v>116.30447338088877</v>
      </c>
      <c r="T479" s="70">
        <f t="shared" si="239"/>
        <v>92.549159680568778</v>
      </c>
      <c r="U479" s="70">
        <f t="shared" si="239"/>
        <v>61.608916446928617</v>
      </c>
      <c r="V479" s="70">
        <f t="shared" si="239"/>
        <v>27.502877431176028</v>
      </c>
      <c r="W479" s="36"/>
      <c r="X479" s="36"/>
      <c r="Y479" s="36"/>
      <c r="Z479" s="36"/>
      <c r="AA479" s="36"/>
    </row>
    <row r="480" spans="2:27" hidden="1" x14ac:dyDescent="0.25">
      <c r="B480" s="69" t="s">
        <v>90</v>
      </c>
      <c r="C480" s="36"/>
      <c r="D480" s="36"/>
      <c r="E480" s="36"/>
      <c r="F480" s="36"/>
      <c r="G480" s="36"/>
      <c r="H480" s="70">
        <f>0.87-1.47*POWER(H475/100,5)</f>
        <v>0.86999883705287229</v>
      </c>
      <c r="I480" s="70">
        <f>0.87-1.47*POWER(I475/100,5)</f>
        <v>0.86974485638700549</v>
      </c>
      <c r="J480" s="70">
        <f>0.87-1.47*POWER(J475/100,5)</f>
        <v>0.86513926871937985</v>
      </c>
      <c r="K480" s="70">
        <f t="shared" ref="K480:V480" si="240">0.87-1.47*POWER(K475/100,5)</f>
        <v>0.84089969916037854</v>
      </c>
      <c r="L480" s="70">
        <f t="shared" si="240"/>
        <v>0.75261539446767101</v>
      </c>
      <c r="M480" s="70">
        <f t="shared" si="240"/>
        <v>0.54258189901938159</v>
      </c>
      <c r="N480" s="71">
        <f t="shared" si="240"/>
        <v>0.13358010559518585</v>
      </c>
      <c r="O480" s="70">
        <f t="shared" si="240"/>
        <v>-0.67736456508330989</v>
      </c>
      <c r="P480" s="70">
        <f t="shared" si="240"/>
        <v>-1.9772418984409939</v>
      </c>
      <c r="Q480" s="70">
        <f t="shared" si="240"/>
        <v>-3.7470612977424063</v>
      </c>
      <c r="R480" s="70">
        <f t="shared" si="240"/>
        <v>-5.9641937346485898</v>
      </c>
      <c r="S480" s="70">
        <f t="shared" si="240"/>
        <v>-8.2432331027144876</v>
      </c>
      <c r="T480" s="70">
        <f t="shared" si="240"/>
        <v>-8.7352036336319898</v>
      </c>
      <c r="U480" s="70">
        <f t="shared" si="240"/>
        <v>-7.5717822184437908</v>
      </c>
      <c r="V480" s="70">
        <f t="shared" si="240"/>
        <v>-5.5267065646830469</v>
      </c>
      <c r="W480" s="36"/>
      <c r="X480" s="36"/>
      <c r="Y480" s="36"/>
      <c r="Z480" s="36"/>
      <c r="AA480" s="36"/>
    </row>
    <row r="481" spans="2:27" hidden="1" x14ac:dyDescent="0.25">
      <c r="B481" s="69" t="s">
        <v>26</v>
      </c>
      <c r="C481" s="36"/>
      <c r="D481" s="36"/>
      <c r="E481" s="36"/>
      <c r="F481" s="36"/>
      <c r="G481" s="36"/>
      <c r="H481" s="70">
        <f>H477*H480+H478*0.85</f>
        <v>82.957154738668663</v>
      </c>
      <c r="I481" s="70">
        <f t="shared" ref="I481:V481" si="241">I477*I480+I478*0.85</f>
        <v>317.19593616323522</v>
      </c>
      <c r="J481" s="70">
        <f t="shared" si="241"/>
        <v>453.29886009166762</v>
      </c>
      <c r="K481" s="70">
        <f t="shared" si="241"/>
        <v>463.47429343195199</v>
      </c>
      <c r="L481" s="70">
        <f t="shared" si="241"/>
        <v>379.57247526767731</v>
      </c>
      <c r="M481" s="70">
        <f t="shared" si="241"/>
        <v>242.18924339690307</v>
      </c>
      <c r="N481" s="70">
        <f t="shared" si="241"/>
        <v>144.14664060309156</v>
      </c>
      <c r="O481" s="70">
        <f t="shared" si="241"/>
        <v>141.31582230800333</v>
      </c>
      <c r="P481" s="70">
        <f t="shared" si="241"/>
        <v>138.90173879419331</v>
      </c>
      <c r="Q481" s="70">
        <f t="shared" si="241"/>
        <v>130.78559549535865</v>
      </c>
      <c r="R481" s="70">
        <f t="shared" si="241"/>
        <v>117.97621427992648</v>
      </c>
      <c r="S481" s="70">
        <f t="shared" si="241"/>
        <v>98.858802373755452</v>
      </c>
      <c r="T481" s="70">
        <f t="shared" si="241"/>
        <v>78.666785728483461</v>
      </c>
      <c r="U481" s="70">
        <f t="shared" si="241"/>
        <v>52.367578979889323</v>
      </c>
      <c r="V481" s="70">
        <f t="shared" si="241"/>
        <v>23.377445816499623</v>
      </c>
      <c r="W481" s="36"/>
      <c r="X481" s="36"/>
      <c r="Y481" s="36"/>
      <c r="Z481" s="36"/>
      <c r="AA481" s="36"/>
    </row>
    <row r="482" spans="2:27" hidden="1" x14ac:dyDescent="0.25">
      <c r="B482" s="69" t="s">
        <v>27</v>
      </c>
      <c r="C482" s="36"/>
      <c r="D482" s="36"/>
      <c r="E482" s="36"/>
      <c r="F482" s="36"/>
      <c r="G482" s="36"/>
      <c r="H482" s="70">
        <f>H478*0.85</f>
        <v>23.377445816499623</v>
      </c>
      <c r="I482" s="70">
        <f>I478*0.85</f>
        <v>52.367578979889323</v>
      </c>
      <c r="J482" s="70">
        <f>J478*0.85</f>
        <v>78.666785728483461</v>
      </c>
      <c r="K482" s="70">
        <f t="shared" ref="K482:V482" si="242">K478*0.85</f>
        <v>98.858802373755452</v>
      </c>
      <c r="L482" s="70">
        <f t="shared" si="242"/>
        <v>117.97621427992648</v>
      </c>
      <c r="M482" s="70">
        <f t="shared" si="242"/>
        <v>130.78559549535865</v>
      </c>
      <c r="N482" s="70">
        <f t="shared" si="242"/>
        <v>138.90173879419331</v>
      </c>
      <c r="O482" s="70">
        <f t="shared" si="242"/>
        <v>141.31582230800333</v>
      </c>
      <c r="P482" s="70">
        <f t="shared" si="242"/>
        <v>138.90173879419331</v>
      </c>
      <c r="Q482" s="70">
        <f t="shared" si="242"/>
        <v>130.78559549535865</v>
      </c>
      <c r="R482" s="70">
        <f t="shared" si="242"/>
        <v>117.97621427992648</v>
      </c>
      <c r="S482" s="70">
        <f t="shared" si="242"/>
        <v>98.858802373755452</v>
      </c>
      <c r="T482" s="70">
        <f t="shared" si="242"/>
        <v>78.666785728483461</v>
      </c>
      <c r="U482" s="70">
        <f t="shared" si="242"/>
        <v>52.367578979889323</v>
      </c>
      <c r="V482" s="70">
        <f t="shared" si="242"/>
        <v>23.377445816499623</v>
      </c>
      <c r="W482" s="36"/>
      <c r="X482" s="36"/>
      <c r="Y482" s="36"/>
      <c r="Z482" s="36"/>
      <c r="AA482" s="36"/>
    </row>
    <row r="483" spans="2:27" hidden="1" x14ac:dyDescent="0.25">
      <c r="B483" s="69" t="s">
        <v>113</v>
      </c>
      <c r="C483" s="36"/>
      <c r="D483" s="36"/>
      <c r="E483" s="36"/>
      <c r="F483" s="36"/>
      <c r="G483" s="36"/>
      <c r="H483" s="72">
        <f t="shared" ref="H483:V483" si="243">$C$64*TAN(RADIANS(ABS(H473-$C$55)))</f>
        <v>0</v>
      </c>
      <c r="I483" s="72">
        <f t="shared" si="243"/>
        <v>0</v>
      </c>
      <c r="J483" s="72">
        <f t="shared" si="243"/>
        <v>0</v>
      </c>
      <c r="K483" s="72">
        <f t="shared" si="243"/>
        <v>0</v>
      </c>
      <c r="L483" s="72">
        <f t="shared" si="243"/>
        <v>0</v>
      </c>
      <c r="M483" s="72">
        <f t="shared" si="243"/>
        <v>0</v>
      </c>
      <c r="N483" s="72">
        <f t="shared" si="243"/>
        <v>0</v>
      </c>
      <c r="O483" s="72">
        <f t="shared" si="243"/>
        <v>0</v>
      </c>
      <c r="P483" s="72">
        <f t="shared" si="243"/>
        <v>0</v>
      </c>
      <c r="Q483" s="72">
        <f t="shared" si="243"/>
        <v>0</v>
      </c>
      <c r="R483" s="72">
        <f t="shared" si="243"/>
        <v>0</v>
      </c>
      <c r="S483" s="72">
        <f t="shared" si="243"/>
        <v>0</v>
      </c>
      <c r="T483" s="72">
        <f t="shared" si="243"/>
        <v>0</v>
      </c>
      <c r="U483" s="72">
        <f t="shared" si="243"/>
        <v>0</v>
      </c>
      <c r="V483" s="72">
        <f t="shared" si="243"/>
        <v>0</v>
      </c>
      <c r="W483" s="36"/>
      <c r="X483" s="36"/>
      <c r="Y483" s="36"/>
      <c r="Z483" s="36"/>
      <c r="AA483" s="36"/>
    </row>
    <row r="484" spans="2:27" hidden="1" x14ac:dyDescent="0.25">
      <c r="B484" s="69" t="s">
        <v>115</v>
      </c>
      <c r="C484" s="36"/>
      <c r="D484" s="36"/>
      <c r="E484" s="36"/>
      <c r="F484" s="36"/>
      <c r="G484" s="36"/>
      <c r="H484" s="72">
        <f t="shared" ref="H484:V484" si="244">$C$65*TAN(RADIANS(H472))/COS(RADIANS(H473-$C$55))</f>
        <v>0</v>
      </c>
      <c r="I484" s="72">
        <f t="shared" si="244"/>
        <v>0</v>
      </c>
      <c r="J484" s="72">
        <f t="shared" si="244"/>
        <v>0</v>
      </c>
      <c r="K484" s="72">
        <f t="shared" si="244"/>
        <v>0</v>
      </c>
      <c r="L484" s="72">
        <f t="shared" si="244"/>
        <v>0</v>
      </c>
      <c r="M484" s="72">
        <f t="shared" si="244"/>
        <v>0</v>
      </c>
      <c r="N484" s="72">
        <f t="shared" si="244"/>
        <v>0</v>
      </c>
      <c r="O484" s="72">
        <f t="shared" si="244"/>
        <v>0</v>
      </c>
      <c r="P484" s="72">
        <f t="shared" si="244"/>
        <v>0</v>
      </c>
      <c r="Q484" s="72">
        <f t="shared" si="244"/>
        <v>0</v>
      </c>
      <c r="R484" s="72">
        <f t="shared" si="244"/>
        <v>0</v>
      </c>
      <c r="S484" s="72">
        <f t="shared" si="244"/>
        <v>0</v>
      </c>
      <c r="T484" s="72">
        <f t="shared" si="244"/>
        <v>0</v>
      </c>
      <c r="U484" s="72">
        <f t="shared" si="244"/>
        <v>0</v>
      </c>
      <c r="V484" s="72">
        <f t="shared" si="244"/>
        <v>0</v>
      </c>
      <c r="W484" s="36"/>
      <c r="X484" s="36"/>
      <c r="Y484" s="36"/>
      <c r="Z484" s="36"/>
      <c r="AA484" s="36"/>
    </row>
    <row r="485" spans="2:27" hidden="1" x14ac:dyDescent="0.25">
      <c r="B485" s="69" t="s">
        <v>121</v>
      </c>
      <c r="C485" s="36"/>
      <c r="D485" s="36"/>
      <c r="E485" s="36"/>
      <c r="F485" s="36"/>
      <c r="G485" s="36"/>
      <c r="H485" s="72">
        <f t="shared" ref="H485:V485" si="245">IF(H477=0,0,IF(H483&gt;$C$66+$C$67,IF($C$72-H483+$C$66+$C$67&lt;0,0,$C$72-H483+$C$66+$C$67),$C$72))</f>
        <v>0</v>
      </c>
      <c r="I485" s="72">
        <f t="shared" si="245"/>
        <v>0</v>
      </c>
      <c r="J485" s="72">
        <f t="shared" si="245"/>
        <v>0</v>
      </c>
      <c r="K485" s="72">
        <f t="shared" si="245"/>
        <v>0</v>
      </c>
      <c r="L485" s="72">
        <f t="shared" si="245"/>
        <v>0</v>
      </c>
      <c r="M485" s="72">
        <f t="shared" si="245"/>
        <v>0</v>
      </c>
      <c r="N485" s="72">
        <f t="shared" si="245"/>
        <v>0</v>
      </c>
      <c r="O485" s="72">
        <f t="shared" si="245"/>
        <v>0</v>
      </c>
      <c r="P485" s="72">
        <f t="shared" si="245"/>
        <v>0</v>
      </c>
      <c r="Q485" s="72">
        <f t="shared" si="245"/>
        <v>0</v>
      </c>
      <c r="R485" s="72">
        <f t="shared" si="245"/>
        <v>0</v>
      </c>
      <c r="S485" s="72">
        <f t="shared" si="245"/>
        <v>0</v>
      </c>
      <c r="T485" s="72">
        <f t="shared" si="245"/>
        <v>0</v>
      </c>
      <c r="U485" s="72">
        <f t="shared" si="245"/>
        <v>0</v>
      </c>
      <c r="V485" s="72">
        <f t="shared" si="245"/>
        <v>0</v>
      </c>
      <c r="W485" s="36"/>
      <c r="X485" s="36"/>
      <c r="Y485" s="36"/>
      <c r="Z485" s="36"/>
      <c r="AA485" s="36"/>
    </row>
    <row r="486" spans="2:27" hidden="1" x14ac:dyDescent="0.25">
      <c r="B486" s="69" t="s">
        <v>120</v>
      </c>
      <c r="C486" s="36"/>
      <c r="D486" s="36"/>
      <c r="E486" s="36"/>
      <c r="F486" s="36"/>
      <c r="G486" s="36"/>
      <c r="H486" s="72">
        <f t="shared" ref="H486:V486" si="246">IF(H477=0,0,IF(H484&gt;$C$66+$C$68,IF($C$73-H484+$C$66+$C$68&lt;0,0,$C$73-H484+$C$66+$C$68),$C$73))</f>
        <v>0</v>
      </c>
      <c r="I486" s="72">
        <f t="shared" si="246"/>
        <v>0</v>
      </c>
      <c r="J486" s="72">
        <f t="shared" si="246"/>
        <v>0</v>
      </c>
      <c r="K486" s="72">
        <f t="shared" si="246"/>
        <v>0</v>
      </c>
      <c r="L486" s="72">
        <f t="shared" si="246"/>
        <v>0</v>
      </c>
      <c r="M486" s="72">
        <f t="shared" si="246"/>
        <v>0</v>
      </c>
      <c r="N486" s="72">
        <f t="shared" si="246"/>
        <v>0</v>
      </c>
      <c r="O486" s="72">
        <f t="shared" si="246"/>
        <v>0</v>
      </c>
      <c r="P486" s="72">
        <f t="shared" si="246"/>
        <v>0</v>
      </c>
      <c r="Q486" s="72">
        <f t="shared" si="246"/>
        <v>0</v>
      </c>
      <c r="R486" s="72">
        <f t="shared" si="246"/>
        <v>0</v>
      </c>
      <c r="S486" s="72">
        <f t="shared" si="246"/>
        <v>0</v>
      </c>
      <c r="T486" s="72">
        <f t="shared" si="246"/>
        <v>0</v>
      </c>
      <c r="U486" s="72">
        <f t="shared" si="246"/>
        <v>0</v>
      </c>
      <c r="V486" s="72">
        <f t="shared" si="246"/>
        <v>0</v>
      </c>
      <c r="W486" s="36"/>
      <c r="X486" s="36"/>
      <c r="Y486" s="36"/>
      <c r="Z486" s="36"/>
      <c r="AA486" s="36"/>
    </row>
    <row r="487" spans="2:27" ht="15.75" hidden="1" thickBot="1" x14ac:dyDescent="0.3">
      <c r="B487" s="69" t="s">
        <v>23</v>
      </c>
      <c r="C487" s="123"/>
      <c r="D487" s="123"/>
      <c r="E487" s="123"/>
      <c r="F487" s="123"/>
      <c r="G487" s="123"/>
      <c r="H487" s="73">
        <f t="shared" ref="H487:V487" si="247">IF(H485*H486&lt;0,0,H485*H486)</f>
        <v>0</v>
      </c>
      <c r="I487" s="73">
        <f t="shared" si="247"/>
        <v>0</v>
      </c>
      <c r="J487" s="73">
        <f t="shared" si="247"/>
        <v>0</v>
      </c>
      <c r="K487" s="73">
        <f t="shared" si="247"/>
        <v>0</v>
      </c>
      <c r="L487" s="73">
        <f t="shared" si="247"/>
        <v>0</v>
      </c>
      <c r="M487" s="73">
        <f t="shared" si="247"/>
        <v>0</v>
      </c>
      <c r="N487" s="73">
        <f t="shared" si="247"/>
        <v>0</v>
      </c>
      <c r="O487" s="73">
        <f t="shared" si="247"/>
        <v>0</v>
      </c>
      <c r="P487" s="73">
        <f t="shared" si="247"/>
        <v>0</v>
      </c>
      <c r="Q487" s="73">
        <f t="shared" si="247"/>
        <v>0</v>
      </c>
      <c r="R487" s="73">
        <f t="shared" si="247"/>
        <v>0</v>
      </c>
      <c r="S487" s="73">
        <f t="shared" si="247"/>
        <v>0</v>
      </c>
      <c r="T487" s="73">
        <f t="shared" si="247"/>
        <v>0</v>
      </c>
      <c r="U487" s="73">
        <f t="shared" si="247"/>
        <v>0</v>
      </c>
      <c r="V487" s="73">
        <f t="shared" si="247"/>
        <v>0</v>
      </c>
      <c r="W487" s="123"/>
      <c r="X487" s="123"/>
      <c r="Y487" s="123"/>
      <c r="Z487" s="123"/>
      <c r="AA487" s="123"/>
    </row>
    <row r="488" spans="2:27" ht="16.5" hidden="1" thickTop="1" thickBot="1" x14ac:dyDescent="0.3">
      <c r="B488" s="74" t="s">
        <v>136</v>
      </c>
      <c r="C488" s="75">
        <f t="shared" ref="C488:AA488" si="248">(C487*C481*$C$15+($C$72*$C$73-C487)*C482)*$C$74*$C$75*$C$70</f>
        <v>0</v>
      </c>
      <c r="D488" s="75">
        <f t="shared" si="248"/>
        <v>0</v>
      </c>
      <c r="E488" s="75">
        <f t="shared" si="248"/>
        <v>0</v>
      </c>
      <c r="F488" s="75">
        <f t="shared" si="248"/>
        <v>0</v>
      </c>
      <c r="G488" s="75">
        <f t="shared" si="248"/>
        <v>0</v>
      </c>
      <c r="H488" s="75">
        <f t="shared" si="248"/>
        <v>0</v>
      </c>
      <c r="I488" s="75">
        <f t="shared" si="248"/>
        <v>0</v>
      </c>
      <c r="J488" s="75">
        <f t="shared" si="248"/>
        <v>0</v>
      </c>
      <c r="K488" s="75">
        <f t="shared" si="248"/>
        <v>0</v>
      </c>
      <c r="L488" s="75">
        <f t="shared" si="248"/>
        <v>0</v>
      </c>
      <c r="M488" s="75">
        <f t="shared" si="248"/>
        <v>0</v>
      </c>
      <c r="N488" s="75">
        <f>(N487*N481*$C$15+($C$72*$C$73-N487)*N482)*$C$74*$C$75*$C$70</f>
        <v>0</v>
      </c>
      <c r="O488" s="75">
        <f t="shared" si="248"/>
        <v>0</v>
      </c>
      <c r="P488" s="75">
        <f t="shared" si="248"/>
        <v>0</v>
      </c>
      <c r="Q488" s="75">
        <f t="shared" si="248"/>
        <v>0</v>
      </c>
      <c r="R488" s="75">
        <f t="shared" si="248"/>
        <v>0</v>
      </c>
      <c r="S488" s="75">
        <f t="shared" si="248"/>
        <v>0</v>
      </c>
      <c r="T488" s="75">
        <f t="shared" si="248"/>
        <v>0</v>
      </c>
      <c r="U488" s="75">
        <f t="shared" si="248"/>
        <v>0</v>
      </c>
      <c r="V488" s="75">
        <f t="shared" si="248"/>
        <v>0</v>
      </c>
      <c r="W488" s="75">
        <f t="shared" si="248"/>
        <v>0</v>
      </c>
      <c r="X488" s="75">
        <f t="shared" si="248"/>
        <v>0</v>
      </c>
      <c r="Y488" s="75">
        <f t="shared" si="248"/>
        <v>0</v>
      </c>
      <c r="Z488" s="75">
        <f t="shared" si="248"/>
        <v>0</v>
      </c>
      <c r="AA488" s="75">
        <f t="shared" si="248"/>
        <v>0</v>
      </c>
    </row>
    <row r="489" spans="2:27" ht="16.5" hidden="1" thickTop="1" thickBot="1" x14ac:dyDescent="0.3">
      <c r="B489" s="124" t="s">
        <v>137</v>
      </c>
      <c r="C489" s="125">
        <f>$C$236</f>
        <v>18.05025253169417</v>
      </c>
      <c r="D489" s="125">
        <f>$D$236</f>
        <v>16.937822173508927</v>
      </c>
      <c r="E489" s="125">
        <f>$E$236</f>
        <v>16.238519215976524</v>
      </c>
      <c r="F489" s="125">
        <f>$F$236</f>
        <v>16</v>
      </c>
      <c r="G489" s="125">
        <f>$G$236</f>
        <v>16.238519215976524</v>
      </c>
      <c r="H489" s="125">
        <f>$H$236</f>
        <v>16.93782217350893</v>
      </c>
      <c r="I489" s="125">
        <f>$I$236</f>
        <v>18.05025253169417</v>
      </c>
      <c r="J489" s="125">
        <f>$J$236</f>
        <v>19.5</v>
      </c>
      <c r="K489" s="125">
        <f>$K$236</f>
        <v>21.188266684282354</v>
      </c>
      <c r="L489" s="125">
        <f>$L$236</f>
        <v>23</v>
      </c>
      <c r="M489" s="125">
        <f>$M$236</f>
        <v>24.811733315717646</v>
      </c>
      <c r="N489" s="125">
        <f>$N$236</f>
        <v>26.5</v>
      </c>
      <c r="O489" s="125">
        <f>$O$236</f>
        <v>27.949747468305834</v>
      </c>
      <c r="P489" s="125">
        <f>$P$236</f>
        <v>29.06217782649107</v>
      </c>
      <c r="Q489" s="125">
        <f>$Q$236</f>
        <v>29.76148078402348</v>
      </c>
      <c r="R489" s="125">
        <f>$R$236</f>
        <v>30</v>
      </c>
      <c r="S489" s="125">
        <f>$S$236</f>
        <v>29.76148078402348</v>
      </c>
      <c r="T489" s="125">
        <f>$T$236</f>
        <v>29.06217782649107</v>
      </c>
      <c r="U489" s="125">
        <f>$U$236</f>
        <v>27.949747468305834</v>
      </c>
      <c r="V489" s="125">
        <f>$V$236</f>
        <v>26.5</v>
      </c>
      <c r="W489" s="125">
        <f>$W$236</f>
        <v>24.811733315717646</v>
      </c>
      <c r="X489" s="125">
        <f>$X$236</f>
        <v>23</v>
      </c>
      <c r="Y489" s="125">
        <f>$Y$236</f>
        <v>21.188266684282354</v>
      </c>
      <c r="Z489" s="125">
        <f>$Z$236</f>
        <v>19.5</v>
      </c>
      <c r="AA489" s="125">
        <f>$AA$236</f>
        <v>18.05025253169417</v>
      </c>
    </row>
    <row r="490" spans="2:27" ht="16.5" hidden="1" thickTop="1" thickBot="1" x14ac:dyDescent="0.3">
      <c r="B490" s="126" t="s">
        <v>163</v>
      </c>
      <c r="C490" s="127">
        <f t="shared" ref="C490:AA490" si="249">$C$62*$C$63*$C$70*$C$71*(C489-$C$16)</f>
        <v>0</v>
      </c>
      <c r="D490" s="127">
        <f t="shared" si="249"/>
        <v>0</v>
      </c>
      <c r="E490" s="127">
        <f t="shared" si="249"/>
        <v>0</v>
      </c>
      <c r="F490" s="127">
        <f t="shared" si="249"/>
        <v>0</v>
      </c>
      <c r="G490" s="127">
        <f t="shared" si="249"/>
        <v>0</v>
      </c>
      <c r="H490" s="127">
        <f t="shared" si="249"/>
        <v>0</v>
      </c>
      <c r="I490" s="127">
        <f t="shared" si="249"/>
        <v>0</v>
      </c>
      <c r="J490" s="127">
        <f t="shared" si="249"/>
        <v>0</v>
      </c>
      <c r="K490" s="127">
        <f t="shared" si="249"/>
        <v>0</v>
      </c>
      <c r="L490" s="127">
        <f t="shared" si="249"/>
        <v>0</v>
      </c>
      <c r="M490" s="127">
        <f t="shared" si="249"/>
        <v>0</v>
      </c>
      <c r="N490" s="127">
        <f t="shared" si="249"/>
        <v>0</v>
      </c>
      <c r="O490" s="127">
        <f t="shared" si="249"/>
        <v>0</v>
      </c>
      <c r="P490" s="127">
        <f t="shared" si="249"/>
        <v>0</v>
      </c>
      <c r="Q490" s="127">
        <f t="shared" si="249"/>
        <v>0</v>
      </c>
      <c r="R490" s="127">
        <f t="shared" si="249"/>
        <v>0</v>
      </c>
      <c r="S490" s="127">
        <f t="shared" si="249"/>
        <v>0</v>
      </c>
      <c r="T490" s="127">
        <f t="shared" si="249"/>
        <v>0</v>
      </c>
      <c r="U490" s="127">
        <f t="shared" si="249"/>
        <v>0</v>
      </c>
      <c r="V490" s="127">
        <f t="shared" si="249"/>
        <v>0</v>
      </c>
      <c r="W490" s="127">
        <f t="shared" si="249"/>
        <v>0</v>
      </c>
      <c r="X490" s="127">
        <f t="shared" si="249"/>
        <v>0</v>
      </c>
      <c r="Y490" s="127">
        <f t="shared" si="249"/>
        <v>0</v>
      </c>
      <c r="Z490" s="127">
        <f t="shared" si="249"/>
        <v>0</v>
      </c>
      <c r="AA490" s="127">
        <f t="shared" si="249"/>
        <v>0</v>
      </c>
    </row>
    <row r="491" spans="2:27" ht="16.5" hidden="1" thickTop="1" thickBot="1" x14ac:dyDescent="0.3">
      <c r="B491" s="107" t="s">
        <v>155</v>
      </c>
      <c r="C491" s="112">
        <f t="shared" ref="C491:H491" si="250">C488+C490</f>
        <v>0</v>
      </c>
      <c r="D491" s="112">
        <f t="shared" si="250"/>
        <v>0</v>
      </c>
      <c r="E491" s="112">
        <f t="shared" si="250"/>
        <v>0</v>
      </c>
      <c r="F491" s="112">
        <f t="shared" si="250"/>
        <v>0</v>
      </c>
      <c r="G491" s="112">
        <f t="shared" si="250"/>
        <v>0</v>
      </c>
      <c r="H491" s="112">
        <f t="shared" si="250"/>
        <v>0</v>
      </c>
      <c r="I491" s="112">
        <f t="shared" ref="I491:AA491" si="251">I488+I490</f>
        <v>0</v>
      </c>
      <c r="J491" s="112">
        <f t="shared" si="251"/>
        <v>0</v>
      </c>
      <c r="K491" s="112">
        <f t="shared" si="251"/>
        <v>0</v>
      </c>
      <c r="L491" s="112">
        <f t="shared" si="251"/>
        <v>0</v>
      </c>
      <c r="M491" s="112">
        <f t="shared" si="251"/>
        <v>0</v>
      </c>
      <c r="N491" s="112">
        <f t="shared" si="251"/>
        <v>0</v>
      </c>
      <c r="O491" s="112">
        <f t="shared" si="251"/>
        <v>0</v>
      </c>
      <c r="P491" s="112">
        <f t="shared" si="251"/>
        <v>0</v>
      </c>
      <c r="Q491" s="112">
        <f t="shared" si="251"/>
        <v>0</v>
      </c>
      <c r="R491" s="112">
        <f t="shared" si="251"/>
        <v>0</v>
      </c>
      <c r="S491" s="112">
        <f t="shared" si="251"/>
        <v>0</v>
      </c>
      <c r="T491" s="112">
        <f t="shared" si="251"/>
        <v>0</v>
      </c>
      <c r="U491" s="112">
        <f t="shared" si="251"/>
        <v>0</v>
      </c>
      <c r="V491" s="112">
        <f t="shared" si="251"/>
        <v>0</v>
      </c>
      <c r="W491" s="112">
        <f t="shared" si="251"/>
        <v>0</v>
      </c>
      <c r="X491" s="112">
        <f t="shared" si="251"/>
        <v>0</v>
      </c>
      <c r="Y491" s="112">
        <f t="shared" si="251"/>
        <v>0</v>
      </c>
      <c r="Z491" s="112">
        <f t="shared" si="251"/>
        <v>0</v>
      </c>
      <c r="AA491" s="112">
        <f t="shared" si="251"/>
        <v>0</v>
      </c>
    </row>
    <row r="492" spans="2:27" ht="16.5" hidden="1" thickTop="1" thickBot="1" x14ac:dyDescent="0.3"/>
    <row r="493" spans="2:27" ht="16.5" hidden="1" thickTop="1" thickBot="1" x14ac:dyDescent="0.3">
      <c r="B493" s="65" t="s">
        <v>110</v>
      </c>
      <c r="C493" s="46" t="s">
        <v>77</v>
      </c>
      <c r="D493" s="66" t="s">
        <v>299</v>
      </c>
    </row>
    <row r="494" spans="2:27" ht="15.75" hidden="1" thickTop="1" x14ac:dyDescent="0.25">
      <c r="B494" s="67" t="s">
        <v>24</v>
      </c>
      <c r="C494" s="155">
        <v>0</v>
      </c>
      <c r="D494" s="48">
        <v>1</v>
      </c>
      <c r="E494" s="48">
        <v>2</v>
      </c>
      <c r="F494" s="48">
        <v>3</v>
      </c>
      <c r="G494" s="48">
        <v>4</v>
      </c>
      <c r="H494" s="48">
        <v>5</v>
      </c>
      <c r="I494" s="48">
        <v>6</v>
      </c>
      <c r="J494" s="48">
        <v>7</v>
      </c>
      <c r="K494" s="48">
        <v>8</v>
      </c>
      <c r="L494" s="48">
        <v>9</v>
      </c>
      <c r="M494" s="48">
        <v>10</v>
      </c>
      <c r="N494" s="68">
        <v>11</v>
      </c>
      <c r="O494" s="48">
        <v>12</v>
      </c>
      <c r="P494" s="48">
        <v>13</v>
      </c>
      <c r="Q494" s="48">
        <v>14</v>
      </c>
      <c r="R494" s="48">
        <v>15</v>
      </c>
      <c r="S494" s="48">
        <v>16</v>
      </c>
      <c r="T494" s="48">
        <v>17</v>
      </c>
      <c r="U494" s="48">
        <v>18</v>
      </c>
      <c r="V494" s="48">
        <v>19</v>
      </c>
      <c r="W494" s="48">
        <v>20</v>
      </c>
      <c r="X494" s="48">
        <v>21</v>
      </c>
      <c r="Y494" s="48">
        <v>22</v>
      </c>
      <c r="Z494" s="48">
        <v>23</v>
      </c>
      <c r="AA494" s="48">
        <v>24</v>
      </c>
    </row>
    <row r="495" spans="2:27" hidden="1" x14ac:dyDescent="0.25">
      <c r="B495" s="69" t="s">
        <v>25</v>
      </c>
      <c r="C495" s="48">
        <f t="shared" ref="C495:H495" si="252">C494*360/24</f>
        <v>0</v>
      </c>
      <c r="D495" s="48">
        <f t="shared" si="252"/>
        <v>15</v>
      </c>
      <c r="E495" s="48">
        <f t="shared" si="252"/>
        <v>30</v>
      </c>
      <c r="F495" s="48">
        <f t="shared" si="252"/>
        <v>45</v>
      </c>
      <c r="G495" s="48">
        <f t="shared" si="252"/>
        <v>60</v>
      </c>
      <c r="H495" s="48">
        <f t="shared" si="252"/>
        <v>75</v>
      </c>
      <c r="I495" s="48">
        <f t="shared" ref="I495:O495" si="253">I494*360/24</f>
        <v>90</v>
      </c>
      <c r="J495" s="48">
        <f t="shared" si="253"/>
        <v>105</v>
      </c>
      <c r="K495" s="48">
        <f t="shared" si="253"/>
        <v>120</v>
      </c>
      <c r="L495" s="48">
        <f t="shared" si="253"/>
        <v>135</v>
      </c>
      <c r="M495" s="48">
        <f t="shared" si="253"/>
        <v>150</v>
      </c>
      <c r="N495" s="68">
        <f t="shared" si="253"/>
        <v>165</v>
      </c>
      <c r="O495" s="48">
        <f t="shared" si="253"/>
        <v>180</v>
      </c>
      <c r="P495" s="48">
        <f>P494*360/24</f>
        <v>195</v>
      </c>
      <c r="Q495" s="48">
        <f>Q494*360/24</f>
        <v>210</v>
      </c>
      <c r="R495" s="48">
        <f>R494*360/24</f>
        <v>225</v>
      </c>
      <c r="S495" s="48">
        <f t="shared" ref="S495:AA495" si="254">S494*360/24</f>
        <v>240</v>
      </c>
      <c r="T495" s="48">
        <f t="shared" si="254"/>
        <v>255</v>
      </c>
      <c r="U495" s="48">
        <f t="shared" si="254"/>
        <v>270</v>
      </c>
      <c r="V495" s="48">
        <f t="shared" si="254"/>
        <v>285</v>
      </c>
      <c r="W495" s="48">
        <f t="shared" si="254"/>
        <v>300</v>
      </c>
      <c r="X495" s="48">
        <f t="shared" si="254"/>
        <v>315</v>
      </c>
      <c r="Y495" s="48">
        <f t="shared" si="254"/>
        <v>330</v>
      </c>
      <c r="Z495" s="48">
        <f t="shared" si="254"/>
        <v>345</v>
      </c>
      <c r="AA495" s="48">
        <f t="shared" si="254"/>
        <v>360</v>
      </c>
    </row>
    <row r="496" spans="2:27" hidden="1" x14ac:dyDescent="0.25">
      <c r="B496" s="69" t="s">
        <v>70</v>
      </c>
      <c r="C496" s="36"/>
      <c r="D496" s="36"/>
      <c r="E496" s="36"/>
      <c r="F496" s="36"/>
      <c r="G496" s="36"/>
      <c r="H496" s="70">
        <f>$H$219</f>
        <v>6</v>
      </c>
      <c r="I496" s="70">
        <f>$I$219</f>
        <v>15</v>
      </c>
      <c r="J496" s="70">
        <f>$J$219</f>
        <v>25</v>
      </c>
      <c r="K496" s="70">
        <f>$K$219</f>
        <v>34</v>
      </c>
      <c r="L496" s="70">
        <f>$L$219</f>
        <v>44</v>
      </c>
      <c r="M496" s="70">
        <f>$M$219</f>
        <v>52</v>
      </c>
      <c r="N496" s="70">
        <f>$N$219</f>
        <v>58</v>
      </c>
      <c r="O496" s="70">
        <f>$O$219</f>
        <v>60</v>
      </c>
      <c r="P496" s="70">
        <f>$P$219</f>
        <v>58</v>
      </c>
      <c r="Q496" s="70">
        <f>$Q$219</f>
        <v>52</v>
      </c>
      <c r="R496" s="70">
        <f>$R$219</f>
        <v>44</v>
      </c>
      <c r="S496" s="70">
        <f>$S$219</f>
        <v>34</v>
      </c>
      <c r="T496" s="70">
        <f>$T$219</f>
        <v>25</v>
      </c>
      <c r="U496" s="70">
        <f>$U$219</f>
        <v>15</v>
      </c>
      <c r="V496" s="70">
        <f>$V$219</f>
        <v>6</v>
      </c>
      <c r="W496" s="36"/>
      <c r="X496" s="36"/>
      <c r="Y496" s="36"/>
      <c r="Z496" s="36"/>
      <c r="AA496" s="36"/>
    </row>
    <row r="497" spans="2:27" hidden="1" x14ac:dyDescent="0.25">
      <c r="B497" s="69" t="s">
        <v>17</v>
      </c>
      <c r="C497" s="36"/>
      <c r="D497" s="36"/>
      <c r="E497" s="36"/>
      <c r="F497" s="36"/>
      <c r="G497" s="36"/>
      <c r="H497" s="70">
        <f>$H$220</f>
        <v>67</v>
      </c>
      <c r="I497" s="70">
        <f>$I$220</f>
        <v>77</v>
      </c>
      <c r="J497" s="70">
        <f>$J$220</f>
        <v>88</v>
      </c>
      <c r="K497" s="70">
        <f>$K$220</f>
        <v>100</v>
      </c>
      <c r="L497" s="70">
        <f>$L$220</f>
        <v>114</v>
      </c>
      <c r="M497" s="70">
        <f>$M$220</f>
        <v>131</v>
      </c>
      <c r="N497" s="70">
        <f>$N$220</f>
        <v>152</v>
      </c>
      <c r="O497" s="70">
        <f>$O$220</f>
        <v>180</v>
      </c>
      <c r="P497" s="70">
        <f>$P$220</f>
        <v>208</v>
      </c>
      <c r="Q497" s="70">
        <f>$Q$220</f>
        <v>229</v>
      </c>
      <c r="R497" s="70">
        <f>$R$220</f>
        <v>246</v>
      </c>
      <c r="S497" s="70">
        <f>$S$220</f>
        <v>260</v>
      </c>
      <c r="T497" s="70">
        <f>$T$220</f>
        <v>272</v>
      </c>
      <c r="U497" s="70">
        <f>$U$220</f>
        <v>283</v>
      </c>
      <c r="V497" s="70">
        <f>$V$220</f>
        <v>293</v>
      </c>
      <c r="W497" s="36"/>
      <c r="X497" s="36"/>
      <c r="Y497" s="36"/>
      <c r="Z497" s="36"/>
      <c r="AA497" s="36"/>
    </row>
    <row r="498" spans="2:27" hidden="1" x14ac:dyDescent="0.25">
      <c r="B498" s="69" t="s">
        <v>71</v>
      </c>
      <c r="C498" s="36"/>
      <c r="D498" s="36"/>
      <c r="E498" s="36"/>
      <c r="F498" s="36"/>
      <c r="G498" s="36"/>
      <c r="H498" s="71">
        <f t="shared" ref="H498:V498" si="255">H497-$C$55</f>
        <v>-0.5</v>
      </c>
      <c r="I498" s="71">
        <f t="shared" si="255"/>
        <v>9.5</v>
      </c>
      <c r="J498" s="71">
        <f t="shared" si="255"/>
        <v>20.5</v>
      </c>
      <c r="K498" s="71">
        <f t="shared" si="255"/>
        <v>32.5</v>
      </c>
      <c r="L498" s="71">
        <f t="shared" si="255"/>
        <v>46.5</v>
      </c>
      <c r="M498" s="71">
        <f t="shared" si="255"/>
        <v>63.5</v>
      </c>
      <c r="N498" s="71">
        <f t="shared" si="255"/>
        <v>84.5</v>
      </c>
      <c r="O498" s="71">
        <f t="shared" si="255"/>
        <v>112.5</v>
      </c>
      <c r="P498" s="71">
        <f t="shared" si="255"/>
        <v>140.5</v>
      </c>
      <c r="Q498" s="71">
        <f t="shared" si="255"/>
        <v>161.5</v>
      </c>
      <c r="R498" s="71">
        <f t="shared" si="255"/>
        <v>178.5</v>
      </c>
      <c r="S498" s="71">
        <f t="shared" si="255"/>
        <v>192.5</v>
      </c>
      <c r="T498" s="71">
        <f t="shared" si="255"/>
        <v>204.5</v>
      </c>
      <c r="U498" s="71">
        <f t="shared" si="255"/>
        <v>215.5</v>
      </c>
      <c r="V498" s="71">
        <f t="shared" si="255"/>
        <v>225.5</v>
      </c>
      <c r="W498" s="36"/>
      <c r="X498" s="36"/>
      <c r="Y498" s="36"/>
      <c r="Z498" s="36"/>
      <c r="AA498" s="36"/>
    </row>
    <row r="499" spans="2:27" hidden="1" x14ac:dyDescent="0.25">
      <c r="B499" s="69" t="s">
        <v>18</v>
      </c>
      <c r="C499" s="36"/>
      <c r="D499" s="36"/>
      <c r="E499" s="36"/>
      <c r="F499" s="36"/>
      <c r="G499" s="36"/>
      <c r="H499" s="70">
        <f t="shared" ref="H499:V499" si="256">DEGREES(ACOS(SIN(RADIANS(H496))*COS(RADIANS($D$69))+COS(RADIANS(H496))*SIN(RADIANS($D$69))*COS(RADIANS(H497-$C$55))))</f>
        <v>6.0207213416925187</v>
      </c>
      <c r="I499" s="70">
        <f t="shared" si="256"/>
        <v>17.696748271101622</v>
      </c>
      <c r="J499" s="70">
        <f t="shared" si="256"/>
        <v>31.906330207304563</v>
      </c>
      <c r="K499" s="70">
        <f t="shared" si="256"/>
        <v>45.636888712730062</v>
      </c>
      <c r="L499" s="70">
        <f t="shared" si="256"/>
        <v>60.31964293223696</v>
      </c>
      <c r="M499" s="70">
        <f t="shared" si="256"/>
        <v>74.055457642550394</v>
      </c>
      <c r="N499" s="70">
        <f t="shared" si="256"/>
        <v>87.088665467402919</v>
      </c>
      <c r="O499" s="70">
        <f t="shared" si="256"/>
        <v>101.03109557877073</v>
      </c>
      <c r="P499" s="70">
        <f t="shared" si="256"/>
        <v>114.13567359108514</v>
      </c>
      <c r="Q499" s="70">
        <f t="shared" si="256"/>
        <v>125.72153101416681</v>
      </c>
      <c r="R499" s="70">
        <f t="shared" si="256"/>
        <v>135.97967230479813</v>
      </c>
      <c r="S499" s="70">
        <f t="shared" si="256"/>
        <v>144.03599227454009</v>
      </c>
      <c r="T499" s="70">
        <f t="shared" si="256"/>
        <v>145.55859279736205</v>
      </c>
      <c r="U499" s="70">
        <f t="shared" si="256"/>
        <v>141.8480473776691</v>
      </c>
      <c r="V499" s="70">
        <f t="shared" si="256"/>
        <v>134.19236866847575</v>
      </c>
      <c r="W499" s="36"/>
      <c r="X499" s="36"/>
      <c r="Y499" s="36"/>
      <c r="Z499" s="36"/>
      <c r="AA499" s="36"/>
    </row>
    <row r="500" spans="2:27" hidden="1" x14ac:dyDescent="0.25">
      <c r="B500" s="69" t="s">
        <v>19</v>
      </c>
      <c r="C500" s="36"/>
      <c r="D500" s="36"/>
      <c r="E500" s="36"/>
      <c r="F500" s="36"/>
      <c r="G500" s="36"/>
      <c r="H500" s="70">
        <f>IF(H496=0,0,1350*EXP(-0.1*5*POWER(0.971667424/SIN(RADIANS(H496)),0.8)))</f>
        <v>68.862358499166476</v>
      </c>
      <c r="I500" s="70">
        <f t="shared" ref="I500:V500" si="257">IF(I496=0,0,1350*EXP(-0.1*5*POWER(0.971667424/SIN(RADIANS(I496)),0.8)))</f>
        <v>319.614258969052</v>
      </c>
      <c r="J500" s="70">
        <f t="shared" si="257"/>
        <v>510.10031844404784</v>
      </c>
      <c r="K500" s="70">
        <f t="shared" si="257"/>
        <v>620.13681398635629</v>
      </c>
      <c r="L500" s="70">
        <f t="shared" si="257"/>
        <v>701.95963780053887</v>
      </c>
      <c r="M500" s="70">
        <f t="shared" si="257"/>
        <v>747.41996526206708</v>
      </c>
      <c r="N500" s="70">
        <f t="shared" si="257"/>
        <v>773.05964028757819</v>
      </c>
      <c r="O500" s="70">
        <f t="shared" si="257"/>
        <v>780.26522234637525</v>
      </c>
      <c r="P500" s="70">
        <f t="shared" si="257"/>
        <v>773.05964028757819</v>
      </c>
      <c r="Q500" s="70">
        <f t="shared" si="257"/>
        <v>747.41996526206708</v>
      </c>
      <c r="R500" s="70">
        <f t="shared" si="257"/>
        <v>701.95963780053887</v>
      </c>
      <c r="S500" s="70">
        <f t="shared" si="257"/>
        <v>620.13681398635629</v>
      </c>
      <c r="T500" s="70">
        <f t="shared" si="257"/>
        <v>510.10031844404784</v>
      </c>
      <c r="U500" s="70">
        <f>IF(U496=0,0,1350*EXP(-0.1*5*POWER(0.971667424/SIN(RADIANS(U496)),0.8)))</f>
        <v>319.614258969052</v>
      </c>
      <c r="V500" s="70">
        <f t="shared" si="257"/>
        <v>68.862358499166476</v>
      </c>
      <c r="W500" s="36"/>
      <c r="X500" s="36"/>
      <c r="Y500" s="36"/>
      <c r="Z500" s="36"/>
      <c r="AA500" s="36"/>
    </row>
    <row r="501" spans="2:27" hidden="1" x14ac:dyDescent="0.25">
      <c r="B501" s="69" t="s">
        <v>20</v>
      </c>
      <c r="C501" s="36"/>
      <c r="D501" s="36"/>
      <c r="E501" s="36"/>
      <c r="F501" s="36"/>
      <c r="G501" s="36"/>
      <c r="H501" s="70">
        <f t="shared" ref="H501:V501" si="258">IF(H500*COS(RADIANS(H499))&lt;0,0,H500*COS(RADIANS(H499)))</f>
        <v>68.482515590475671</v>
      </c>
      <c r="I501" s="70">
        <f t="shared" si="258"/>
        <v>304.48970780174028</v>
      </c>
      <c r="J501" s="70">
        <f t="shared" si="258"/>
        <v>433.03094415969844</v>
      </c>
      <c r="K501" s="70">
        <f t="shared" si="258"/>
        <v>433.60164288589687</v>
      </c>
      <c r="L501" s="70">
        <f t="shared" si="258"/>
        <v>347.58292603459074</v>
      </c>
      <c r="M501" s="70">
        <f t="shared" si="258"/>
        <v>205.32134983287557</v>
      </c>
      <c r="N501" s="71">
        <f t="shared" si="258"/>
        <v>39.264093897282137</v>
      </c>
      <c r="O501" s="70">
        <f t="shared" si="258"/>
        <v>0</v>
      </c>
      <c r="P501" s="70">
        <f t="shared" si="258"/>
        <v>0</v>
      </c>
      <c r="Q501" s="70">
        <f t="shared" si="258"/>
        <v>0</v>
      </c>
      <c r="R501" s="70">
        <f t="shared" si="258"/>
        <v>0</v>
      </c>
      <c r="S501" s="70">
        <f t="shared" si="258"/>
        <v>0</v>
      </c>
      <c r="T501" s="70">
        <f t="shared" si="258"/>
        <v>0</v>
      </c>
      <c r="U501" s="70">
        <f t="shared" si="258"/>
        <v>0</v>
      </c>
      <c r="V501" s="70">
        <f t="shared" si="258"/>
        <v>0</v>
      </c>
      <c r="W501" s="36"/>
      <c r="X501" s="36"/>
      <c r="Y501" s="36"/>
      <c r="Z501" s="36"/>
      <c r="AA501" s="36"/>
    </row>
    <row r="502" spans="2:27" hidden="1" x14ac:dyDescent="0.25">
      <c r="B502" s="69" t="s">
        <v>21</v>
      </c>
      <c r="C502" s="36"/>
      <c r="D502" s="36"/>
      <c r="E502" s="36"/>
      <c r="F502" s="36"/>
      <c r="G502" s="36"/>
      <c r="H502" s="70">
        <f>(1350-0.5*H500)*SIN(RADIANS(H496))/5</f>
        <v>27.502877431176028</v>
      </c>
      <c r="I502" s="70">
        <f>(1350-0.5*I500)*SIN(RADIANS(I496))/5</f>
        <v>61.608916446928617</v>
      </c>
      <c r="J502" s="70">
        <f>(1350-0.5*J500)*SIN(RADIANS(J496))/5</f>
        <v>92.549159680568778</v>
      </c>
      <c r="K502" s="70">
        <f t="shared" ref="K502:V502" si="259">(1350-0.5*K500)*SIN(RADIANS(K496))/5</f>
        <v>116.30447338088877</v>
      </c>
      <c r="L502" s="70">
        <f t="shared" si="259"/>
        <v>138.79554621167821</v>
      </c>
      <c r="M502" s="70">
        <f t="shared" si="259"/>
        <v>153.86540646512782</v>
      </c>
      <c r="N502" s="71">
        <f t="shared" si="259"/>
        <v>163.41381034610978</v>
      </c>
      <c r="O502" s="70">
        <f t="shared" si="259"/>
        <v>166.25390859765099</v>
      </c>
      <c r="P502" s="70">
        <f t="shared" si="259"/>
        <v>163.41381034610978</v>
      </c>
      <c r="Q502" s="70">
        <f t="shared" si="259"/>
        <v>153.86540646512782</v>
      </c>
      <c r="R502" s="70">
        <f t="shared" si="259"/>
        <v>138.79554621167821</v>
      </c>
      <c r="S502" s="70">
        <f t="shared" si="259"/>
        <v>116.30447338088877</v>
      </c>
      <c r="T502" s="70">
        <f t="shared" si="259"/>
        <v>92.549159680568778</v>
      </c>
      <c r="U502" s="70">
        <f t="shared" si="259"/>
        <v>61.608916446928617</v>
      </c>
      <c r="V502" s="70">
        <f t="shared" si="259"/>
        <v>27.502877431176028</v>
      </c>
      <c r="W502" s="36"/>
      <c r="X502" s="36"/>
      <c r="Y502" s="36"/>
      <c r="Z502" s="36"/>
      <c r="AA502" s="36"/>
    </row>
    <row r="503" spans="2:27" hidden="1" x14ac:dyDescent="0.25">
      <c r="B503" s="69" t="s">
        <v>22</v>
      </c>
      <c r="C503" s="36"/>
      <c r="D503" s="36"/>
      <c r="E503" s="36"/>
      <c r="F503" s="36"/>
      <c r="G503" s="36"/>
      <c r="H503" s="70">
        <f>H501+H502</f>
        <v>95.985393021651703</v>
      </c>
      <c r="I503" s="70">
        <f>I501+I502</f>
        <v>366.0986242486689</v>
      </c>
      <c r="J503" s="70">
        <f>J501+J502</f>
        <v>525.58010384026716</v>
      </c>
      <c r="K503" s="70">
        <f t="shared" ref="K503:V503" si="260">K501+K502</f>
        <v>549.9061162667856</v>
      </c>
      <c r="L503" s="70">
        <f t="shared" si="260"/>
        <v>486.37847224626898</v>
      </c>
      <c r="M503" s="70">
        <f t="shared" si="260"/>
        <v>359.18675629800339</v>
      </c>
      <c r="N503" s="71">
        <f t="shared" si="260"/>
        <v>202.67790424339194</v>
      </c>
      <c r="O503" s="70">
        <f t="shared" si="260"/>
        <v>166.25390859765099</v>
      </c>
      <c r="P503" s="70">
        <f t="shared" si="260"/>
        <v>163.41381034610978</v>
      </c>
      <c r="Q503" s="70">
        <f t="shared" si="260"/>
        <v>153.86540646512782</v>
      </c>
      <c r="R503" s="70">
        <f t="shared" si="260"/>
        <v>138.79554621167821</v>
      </c>
      <c r="S503" s="70">
        <f t="shared" si="260"/>
        <v>116.30447338088877</v>
      </c>
      <c r="T503" s="70">
        <f t="shared" si="260"/>
        <v>92.549159680568778</v>
      </c>
      <c r="U503" s="70">
        <f t="shared" si="260"/>
        <v>61.608916446928617</v>
      </c>
      <c r="V503" s="70">
        <f t="shared" si="260"/>
        <v>27.502877431176028</v>
      </c>
      <c r="W503" s="36"/>
      <c r="X503" s="36"/>
      <c r="Y503" s="36"/>
      <c r="Z503" s="36"/>
      <c r="AA503" s="36"/>
    </row>
    <row r="504" spans="2:27" hidden="1" x14ac:dyDescent="0.25">
      <c r="B504" s="69" t="s">
        <v>90</v>
      </c>
      <c r="C504" s="36"/>
      <c r="D504" s="36"/>
      <c r="E504" s="36"/>
      <c r="F504" s="36"/>
      <c r="G504" s="36"/>
      <c r="H504" s="70">
        <f>0.87-1.47*POWER(H499/100,5)</f>
        <v>0.86999883705287229</v>
      </c>
      <c r="I504" s="70">
        <f>0.87-1.47*POWER(I499/100,5)</f>
        <v>0.86974485638700549</v>
      </c>
      <c r="J504" s="70">
        <f>0.87-1.47*POWER(J499/100,5)</f>
        <v>0.86513926871937985</v>
      </c>
      <c r="K504" s="70">
        <f t="shared" ref="K504:V504" si="261">0.87-1.47*POWER(K499/100,5)</f>
        <v>0.84089969916037854</v>
      </c>
      <c r="L504" s="70">
        <f t="shared" si="261"/>
        <v>0.75261539446767101</v>
      </c>
      <c r="M504" s="70">
        <f t="shared" si="261"/>
        <v>0.54258189901938159</v>
      </c>
      <c r="N504" s="71">
        <f t="shared" si="261"/>
        <v>0.13358010559518585</v>
      </c>
      <c r="O504" s="70">
        <f t="shared" si="261"/>
        <v>-0.67736456508330989</v>
      </c>
      <c r="P504" s="70">
        <f t="shared" si="261"/>
        <v>-1.9772418984409939</v>
      </c>
      <c r="Q504" s="70">
        <f t="shared" si="261"/>
        <v>-3.7470612977424063</v>
      </c>
      <c r="R504" s="70">
        <f t="shared" si="261"/>
        <v>-5.9641937346485898</v>
      </c>
      <c r="S504" s="70">
        <f t="shared" si="261"/>
        <v>-8.2432331027144876</v>
      </c>
      <c r="T504" s="70">
        <f t="shared" si="261"/>
        <v>-8.7352036336319898</v>
      </c>
      <c r="U504" s="70">
        <f t="shared" si="261"/>
        <v>-7.5717822184437908</v>
      </c>
      <c r="V504" s="70">
        <f t="shared" si="261"/>
        <v>-5.5267065646830469</v>
      </c>
      <c r="W504" s="36"/>
      <c r="X504" s="36"/>
      <c r="Y504" s="36"/>
      <c r="Z504" s="36"/>
      <c r="AA504" s="36"/>
    </row>
    <row r="505" spans="2:27" hidden="1" x14ac:dyDescent="0.25">
      <c r="B505" s="69" t="s">
        <v>26</v>
      </c>
      <c r="C505" s="36"/>
      <c r="D505" s="36"/>
      <c r="E505" s="36"/>
      <c r="F505" s="36"/>
      <c r="G505" s="36"/>
      <c r="H505" s="70">
        <f>H501*H504+H502*0.85</f>
        <v>82.957154738668663</v>
      </c>
      <c r="I505" s="70">
        <f t="shared" ref="I505:V505" si="262">I501*I504+I502*0.85</f>
        <v>317.19593616323522</v>
      </c>
      <c r="J505" s="70">
        <f t="shared" si="262"/>
        <v>453.29886009166762</v>
      </c>
      <c r="K505" s="70">
        <f t="shared" si="262"/>
        <v>463.47429343195199</v>
      </c>
      <c r="L505" s="70">
        <f t="shared" si="262"/>
        <v>379.57247526767731</v>
      </c>
      <c r="M505" s="70">
        <f t="shared" si="262"/>
        <v>242.18924339690307</v>
      </c>
      <c r="N505" s="70">
        <f t="shared" si="262"/>
        <v>144.14664060309156</v>
      </c>
      <c r="O505" s="70">
        <f t="shared" si="262"/>
        <v>141.31582230800333</v>
      </c>
      <c r="P505" s="70">
        <f t="shared" si="262"/>
        <v>138.90173879419331</v>
      </c>
      <c r="Q505" s="70">
        <f t="shared" si="262"/>
        <v>130.78559549535865</v>
      </c>
      <c r="R505" s="70">
        <f t="shared" si="262"/>
        <v>117.97621427992648</v>
      </c>
      <c r="S505" s="70">
        <f t="shared" si="262"/>
        <v>98.858802373755452</v>
      </c>
      <c r="T505" s="70">
        <f t="shared" si="262"/>
        <v>78.666785728483461</v>
      </c>
      <c r="U505" s="70">
        <f t="shared" si="262"/>
        <v>52.367578979889323</v>
      </c>
      <c r="V505" s="70">
        <f t="shared" si="262"/>
        <v>23.377445816499623</v>
      </c>
      <c r="W505" s="36"/>
      <c r="X505" s="36"/>
      <c r="Y505" s="36"/>
      <c r="Z505" s="36"/>
      <c r="AA505" s="36"/>
    </row>
    <row r="506" spans="2:27" hidden="1" x14ac:dyDescent="0.25">
      <c r="B506" s="69" t="s">
        <v>27</v>
      </c>
      <c r="C506" s="36"/>
      <c r="D506" s="36"/>
      <c r="E506" s="36"/>
      <c r="F506" s="36"/>
      <c r="G506" s="36"/>
      <c r="H506" s="70">
        <f>H502*0.85</f>
        <v>23.377445816499623</v>
      </c>
      <c r="I506" s="70">
        <f>I502*0.85</f>
        <v>52.367578979889323</v>
      </c>
      <c r="J506" s="70">
        <f>J502*0.85</f>
        <v>78.666785728483461</v>
      </c>
      <c r="K506" s="70">
        <f t="shared" ref="K506:V506" si="263">K502*0.85</f>
        <v>98.858802373755452</v>
      </c>
      <c r="L506" s="70">
        <f t="shared" si="263"/>
        <v>117.97621427992648</v>
      </c>
      <c r="M506" s="70">
        <f t="shared" si="263"/>
        <v>130.78559549535865</v>
      </c>
      <c r="N506" s="70">
        <f t="shared" si="263"/>
        <v>138.90173879419331</v>
      </c>
      <c r="O506" s="70">
        <f t="shared" si="263"/>
        <v>141.31582230800333</v>
      </c>
      <c r="P506" s="70">
        <f t="shared" si="263"/>
        <v>138.90173879419331</v>
      </c>
      <c r="Q506" s="70">
        <f t="shared" si="263"/>
        <v>130.78559549535865</v>
      </c>
      <c r="R506" s="70">
        <f t="shared" si="263"/>
        <v>117.97621427992648</v>
      </c>
      <c r="S506" s="70">
        <f t="shared" si="263"/>
        <v>98.858802373755452</v>
      </c>
      <c r="T506" s="70">
        <f t="shared" si="263"/>
        <v>78.666785728483461</v>
      </c>
      <c r="U506" s="70">
        <f t="shared" si="263"/>
        <v>52.367578979889323</v>
      </c>
      <c r="V506" s="70">
        <f t="shared" si="263"/>
        <v>23.377445816499623</v>
      </c>
      <c r="W506" s="36"/>
      <c r="X506" s="36"/>
      <c r="Y506" s="36"/>
      <c r="Z506" s="36"/>
      <c r="AA506" s="36"/>
    </row>
    <row r="507" spans="2:27" hidden="1" x14ac:dyDescent="0.25">
      <c r="B507" s="69" t="s">
        <v>113</v>
      </c>
      <c r="C507" s="36"/>
      <c r="D507" s="36"/>
      <c r="E507" s="36"/>
      <c r="F507" s="36"/>
      <c r="G507" s="36"/>
      <c r="H507" s="72">
        <f t="shared" ref="H507:V507" si="264">$D$64*TAN(RADIANS(ABS(H497-$C$55)))</f>
        <v>0</v>
      </c>
      <c r="I507" s="72">
        <f t="shared" si="264"/>
        <v>0</v>
      </c>
      <c r="J507" s="72">
        <f t="shared" si="264"/>
        <v>0</v>
      </c>
      <c r="K507" s="72">
        <f t="shared" si="264"/>
        <v>0</v>
      </c>
      <c r="L507" s="72">
        <f t="shared" si="264"/>
        <v>0</v>
      </c>
      <c r="M507" s="72">
        <f t="shared" si="264"/>
        <v>0</v>
      </c>
      <c r="N507" s="72">
        <f t="shared" si="264"/>
        <v>0</v>
      </c>
      <c r="O507" s="72">
        <f t="shared" si="264"/>
        <v>0</v>
      </c>
      <c r="P507" s="72">
        <f t="shared" si="264"/>
        <v>0</v>
      </c>
      <c r="Q507" s="72">
        <f t="shared" si="264"/>
        <v>0</v>
      </c>
      <c r="R507" s="72">
        <f t="shared" si="264"/>
        <v>0</v>
      </c>
      <c r="S507" s="72">
        <f t="shared" si="264"/>
        <v>0</v>
      </c>
      <c r="T507" s="72">
        <f t="shared" si="264"/>
        <v>0</v>
      </c>
      <c r="U507" s="72">
        <f t="shared" si="264"/>
        <v>0</v>
      </c>
      <c r="V507" s="72">
        <f t="shared" si="264"/>
        <v>0</v>
      </c>
      <c r="W507" s="36"/>
      <c r="X507" s="36"/>
      <c r="Y507" s="36"/>
      <c r="Z507" s="36"/>
      <c r="AA507" s="36"/>
    </row>
    <row r="508" spans="2:27" hidden="1" x14ac:dyDescent="0.25">
      <c r="B508" s="69" t="s">
        <v>115</v>
      </c>
      <c r="C508" s="36"/>
      <c r="D508" s="36"/>
      <c r="E508" s="36"/>
      <c r="F508" s="36"/>
      <c r="G508" s="36"/>
      <c r="H508" s="72">
        <f t="shared" ref="H508:V508" si="265">$D$65*TAN(RADIANS(H496))/COS(RADIANS(H497-$C$55))</f>
        <v>0</v>
      </c>
      <c r="I508" s="72">
        <f t="shared" si="265"/>
        <v>0</v>
      </c>
      <c r="J508" s="72">
        <f t="shared" si="265"/>
        <v>0</v>
      </c>
      <c r="K508" s="72">
        <f t="shared" si="265"/>
        <v>0</v>
      </c>
      <c r="L508" s="72">
        <f t="shared" si="265"/>
        <v>0</v>
      </c>
      <c r="M508" s="72">
        <f t="shared" si="265"/>
        <v>0</v>
      </c>
      <c r="N508" s="72">
        <f t="shared" si="265"/>
        <v>0</v>
      </c>
      <c r="O508" s="72">
        <f t="shared" si="265"/>
        <v>0</v>
      </c>
      <c r="P508" s="72">
        <f t="shared" si="265"/>
        <v>0</v>
      </c>
      <c r="Q508" s="72">
        <f t="shared" si="265"/>
        <v>0</v>
      </c>
      <c r="R508" s="72">
        <f t="shared" si="265"/>
        <v>0</v>
      </c>
      <c r="S508" s="72">
        <f t="shared" si="265"/>
        <v>0</v>
      </c>
      <c r="T508" s="72">
        <f t="shared" si="265"/>
        <v>0</v>
      </c>
      <c r="U508" s="72">
        <f t="shared" si="265"/>
        <v>0</v>
      </c>
      <c r="V508" s="72">
        <f t="shared" si="265"/>
        <v>0</v>
      </c>
      <c r="W508" s="36"/>
      <c r="X508" s="36"/>
      <c r="Y508" s="36"/>
      <c r="Z508" s="36"/>
      <c r="AA508" s="36"/>
    </row>
    <row r="509" spans="2:27" hidden="1" x14ac:dyDescent="0.25">
      <c r="B509" s="69" t="s">
        <v>121</v>
      </c>
      <c r="C509" s="36"/>
      <c r="D509" s="36"/>
      <c r="E509" s="36"/>
      <c r="F509" s="36"/>
      <c r="G509" s="36"/>
      <c r="H509" s="72">
        <f t="shared" ref="H509:V509" si="266">IF(H501=0,0,IF(H507&gt;$D$66+$D$67,IF($D$72-H507+$D$66+$D$67&lt;0,0,$D$72-H507+$D$66+$D$67),$D$72))</f>
        <v>0</v>
      </c>
      <c r="I509" s="72">
        <f t="shared" si="266"/>
        <v>0</v>
      </c>
      <c r="J509" s="72">
        <f t="shared" si="266"/>
        <v>0</v>
      </c>
      <c r="K509" s="72">
        <f t="shared" si="266"/>
        <v>0</v>
      </c>
      <c r="L509" s="72">
        <f t="shared" si="266"/>
        <v>0</v>
      </c>
      <c r="M509" s="72">
        <f t="shared" si="266"/>
        <v>0</v>
      </c>
      <c r="N509" s="72">
        <f t="shared" si="266"/>
        <v>0</v>
      </c>
      <c r="O509" s="72">
        <f t="shared" si="266"/>
        <v>0</v>
      </c>
      <c r="P509" s="72">
        <f t="shared" si="266"/>
        <v>0</v>
      </c>
      <c r="Q509" s="72">
        <f t="shared" si="266"/>
        <v>0</v>
      </c>
      <c r="R509" s="72">
        <f t="shared" si="266"/>
        <v>0</v>
      </c>
      <c r="S509" s="72">
        <f t="shared" si="266"/>
        <v>0</v>
      </c>
      <c r="T509" s="72">
        <f t="shared" si="266"/>
        <v>0</v>
      </c>
      <c r="U509" s="72">
        <f t="shared" si="266"/>
        <v>0</v>
      </c>
      <c r="V509" s="72">
        <f t="shared" si="266"/>
        <v>0</v>
      </c>
      <c r="W509" s="36"/>
      <c r="X509" s="36"/>
      <c r="Y509" s="36"/>
      <c r="Z509" s="36"/>
      <c r="AA509" s="36"/>
    </row>
    <row r="510" spans="2:27" hidden="1" x14ac:dyDescent="0.25">
      <c r="B510" s="69" t="s">
        <v>120</v>
      </c>
      <c r="C510" s="36"/>
      <c r="D510" s="36"/>
      <c r="E510" s="36"/>
      <c r="F510" s="36"/>
      <c r="G510" s="36"/>
      <c r="H510" s="72">
        <f t="shared" ref="H510:V510" si="267">IF(H501=0,0,IF(H508&gt;$D$66+$D$68,IF($D$73-H508+$D$66+$D$68&lt;0,0,$D$73-H508+$D$66+$D$68),$D$73))</f>
        <v>0</v>
      </c>
      <c r="I510" s="72">
        <f t="shared" si="267"/>
        <v>0</v>
      </c>
      <c r="J510" s="72">
        <f t="shared" si="267"/>
        <v>0</v>
      </c>
      <c r="K510" s="72">
        <f t="shared" si="267"/>
        <v>0</v>
      </c>
      <c r="L510" s="72">
        <f t="shared" si="267"/>
        <v>0</v>
      </c>
      <c r="M510" s="72">
        <f t="shared" si="267"/>
        <v>0</v>
      </c>
      <c r="N510" s="72">
        <f t="shared" si="267"/>
        <v>0</v>
      </c>
      <c r="O510" s="72">
        <f t="shared" si="267"/>
        <v>0</v>
      </c>
      <c r="P510" s="72">
        <f t="shared" si="267"/>
        <v>0</v>
      </c>
      <c r="Q510" s="72">
        <f t="shared" si="267"/>
        <v>0</v>
      </c>
      <c r="R510" s="72">
        <f t="shared" si="267"/>
        <v>0</v>
      </c>
      <c r="S510" s="72">
        <f t="shared" si="267"/>
        <v>0</v>
      </c>
      <c r="T510" s="72">
        <f t="shared" si="267"/>
        <v>0</v>
      </c>
      <c r="U510" s="72">
        <f t="shared" si="267"/>
        <v>0</v>
      </c>
      <c r="V510" s="72">
        <f t="shared" si="267"/>
        <v>0</v>
      </c>
      <c r="W510" s="36"/>
      <c r="X510" s="36"/>
      <c r="Y510" s="36"/>
      <c r="Z510" s="36"/>
      <c r="AA510" s="36"/>
    </row>
    <row r="511" spans="2:27" ht="15.75" hidden="1" thickBot="1" x14ac:dyDescent="0.3">
      <c r="B511" s="69" t="s">
        <v>23</v>
      </c>
      <c r="C511" s="123"/>
      <c r="D511" s="123"/>
      <c r="E511" s="123"/>
      <c r="F511" s="123"/>
      <c r="G511" s="123"/>
      <c r="H511" s="73">
        <f t="shared" ref="H511:V511" si="268">IF(H509*H510&lt;0,0,H509*H510)</f>
        <v>0</v>
      </c>
      <c r="I511" s="73">
        <f t="shared" si="268"/>
        <v>0</v>
      </c>
      <c r="J511" s="73">
        <f t="shared" si="268"/>
        <v>0</v>
      </c>
      <c r="K511" s="73">
        <f t="shared" si="268"/>
        <v>0</v>
      </c>
      <c r="L511" s="73">
        <f t="shared" si="268"/>
        <v>0</v>
      </c>
      <c r="M511" s="73">
        <f t="shared" si="268"/>
        <v>0</v>
      </c>
      <c r="N511" s="73">
        <f t="shared" si="268"/>
        <v>0</v>
      </c>
      <c r="O511" s="73">
        <f t="shared" si="268"/>
        <v>0</v>
      </c>
      <c r="P511" s="73">
        <f t="shared" si="268"/>
        <v>0</v>
      </c>
      <c r="Q511" s="73">
        <f t="shared" si="268"/>
        <v>0</v>
      </c>
      <c r="R511" s="73">
        <f t="shared" si="268"/>
        <v>0</v>
      </c>
      <c r="S511" s="73">
        <f t="shared" si="268"/>
        <v>0</v>
      </c>
      <c r="T511" s="73">
        <f t="shared" si="268"/>
        <v>0</v>
      </c>
      <c r="U511" s="73">
        <f t="shared" si="268"/>
        <v>0</v>
      </c>
      <c r="V511" s="73">
        <f t="shared" si="268"/>
        <v>0</v>
      </c>
      <c r="W511" s="123"/>
      <c r="X511" s="123"/>
      <c r="Y511" s="123"/>
      <c r="Z511" s="123"/>
      <c r="AA511" s="123"/>
    </row>
    <row r="512" spans="2:27" ht="16.5" hidden="1" thickTop="1" thickBot="1" x14ac:dyDescent="0.3">
      <c r="B512" s="74" t="s">
        <v>28</v>
      </c>
      <c r="C512" s="75">
        <f t="shared" ref="C512:AA512" si="269">(C511*C505*$C$15+($D$72*$D$73-C511)*C506)*$C$74*$C$75*$D$70</f>
        <v>0</v>
      </c>
      <c r="D512" s="75">
        <f t="shared" si="269"/>
        <v>0</v>
      </c>
      <c r="E512" s="75">
        <f t="shared" si="269"/>
        <v>0</v>
      </c>
      <c r="F512" s="75">
        <f t="shared" si="269"/>
        <v>0</v>
      </c>
      <c r="G512" s="75">
        <f t="shared" si="269"/>
        <v>0</v>
      </c>
      <c r="H512" s="75">
        <f t="shared" si="269"/>
        <v>0</v>
      </c>
      <c r="I512" s="75">
        <f t="shared" si="269"/>
        <v>0</v>
      </c>
      <c r="J512" s="75">
        <f t="shared" si="269"/>
        <v>0</v>
      </c>
      <c r="K512" s="75">
        <f t="shared" si="269"/>
        <v>0</v>
      </c>
      <c r="L512" s="75">
        <f t="shared" si="269"/>
        <v>0</v>
      </c>
      <c r="M512" s="75">
        <f t="shared" si="269"/>
        <v>0</v>
      </c>
      <c r="N512" s="75">
        <f t="shared" si="269"/>
        <v>0</v>
      </c>
      <c r="O512" s="75">
        <f t="shared" si="269"/>
        <v>0</v>
      </c>
      <c r="P512" s="75">
        <f t="shared" si="269"/>
        <v>0</v>
      </c>
      <c r="Q512" s="75">
        <f t="shared" si="269"/>
        <v>0</v>
      </c>
      <c r="R512" s="75">
        <f t="shared" si="269"/>
        <v>0</v>
      </c>
      <c r="S512" s="75">
        <f t="shared" si="269"/>
        <v>0</v>
      </c>
      <c r="T512" s="75">
        <f t="shared" si="269"/>
        <v>0</v>
      </c>
      <c r="U512" s="75">
        <f t="shared" si="269"/>
        <v>0</v>
      </c>
      <c r="V512" s="75">
        <f t="shared" si="269"/>
        <v>0</v>
      </c>
      <c r="W512" s="75">
        <f t="shared" si="269"/>
        <v>0</v>
      </c>
      <c r="X512" s="75">
        <f t="shared" si="269"/>
        <v>0</v>
      </c>
      <c r="Y512" s="75">
        <f t="shared" si="269"/>
        <v>0</v>
      </c>
      <c r="Z512" s="75">
        <f t="shared" si="269"/>
        <v>0</v>
      </c>
      <c r="AA512" s="75">
        <f t="shared" si="269"/>
        <v>0</v>
      </c>
    </row>
    <row r="513" spans="2:27" ht="16.5" hidden="1" thickTop="1" thickBot="1" x14ac:dyDescent="0.3">
      <c r="B513" s="124" t="s">
        <v>137</v>
      </c>
      <c r="C513" s="125">
        <f>$C$236</f>
        <v>18.05025253169417</v>
      </c>
      <c r="D513" s="125">
        <f>$D$236</f>
        <v>16.937822173508927</v>
      </c>
      <c r="E513" s="125">
        <f>$E$236</f>
        <v>16.238519215976524</v>
      </c>
      <c r="F513" s="125">
        <f>$F$236</f>
        <v>16</v>
      </c>
      <c r="G513" s="125">
        <f>$G$236</f>
        <v>16.238519215976524</v>
      </c>
      <c r="H513" s="125">
        <f>$H$236</f>
        <v>16.93782217350893</v>
      </c>
      <c r="I513" s="125">
        <f>$I$236</f>
        <v>18.05025253169417</v>
      </c>
      <c r="J513" s="125">
        <f>$J$236</f>
        <v>19.5</v>
      </c>
      <c r="K513" s="125">
        <f>$K$236</f>
        <v>21.188266684282354</v>
      </c>
      <c r="L513" s="125">
        <f>$L$236</f>
        <v>23</v>
      </c>
      <c r="M513" s="125">
        <f>$M$236</f>
        <v>24.811733315717646</v>
      </c>
      <c r="N513" s="125">
        <f>$N$236</f>
        <v>26.5</v>
      </c>
      <c r="O513" s="125">
        <f>$O$236</f>
        <v>27.949747468305834</v>
      </c>
      <c r="P513" s="125">
        <f>$P$236</f>
        <v>29.06217782649107</v>
      </c>
      <c r="Q513" s="125">
        <f>$Q$236</f>
        <v>29.76148078402348</v>
      </c>
      <c r="R513" s="125">
        <f>$R$236</f>
        <v>30</v>
      </c>
      <c r="S513" s="125">
        <f>$S$236</f>
        <v>29.76148078402348</v>
      </c>
      <c r="T513" s="125">
        <f>$T$236</f>
        <v>29.06217782649107</v>
      </c>
      <c r="U513" s="125">
        <f>$U$236</f>
        <v>27.949747468305834</v>
      </c>
      <c r="V513" s="125">
        <f>$V$236</f>
        <v>26.5</v>
      </c>
      <c r="W513" s="125">
        <f>$W$236</f>
        <v>24.811733315717646</v>
      </c>
      <c r="X513" s="125">
        <f>$X$236</f>
        <v>23</v>
      </c>
      <c r="Y513" s="125">
        <f>$Y$236</f>
        <v>21.188266684282354</v>
      </c>
      <c r="Z513" s="125">
        <f>$Z$236</f>
        <v>19.5</v>
      </c>
      <c r="AA513" s="125">
        <f>$AA$236</f>
        <v>18.05025253169417</v>
      </c>
    </row>
    <row r="514" spans="2:27" ht="16.5" hidden="1" thickTop="1" thickBot="1" x14ac:dyDescent="0.3">
      <c r="B514" s="126" t="s">
        <v>163</v>
      </c>
      <c r="C514" s="127">
        <f t="shared" ref="C514:AA514" si="270">$D$62*$D$63*$D$70*$D$71*(C513-$C$16)</f>
        <v>0</v>
      </c>
      <c r="D514" s="127">
        <f t="shared" si="270"/>
        <v>0</v>
      </c>
      <c r="E514" s="127">
        <f t="shared" si="270"/>
        <v>0</v>
      </c>
      <c r="F514" s="127">
        <f t="shared" si="270"/>
        <v>0</v>
      </c>
      <c r="G514" s="127">
        <f t="shared" si="270"/>
        <v>0</v>
      </c>
      <c r="H514" s="127">
        <f t="shared" si="270"/>
        <v>0</v>
      </c>
      <c r="I514" s="127">
        <f t="shared" si="270"/>
        <v>0</v>
      </c>
      <c r="J514" s="127">
        <f t="shared" si="270"/>
        <v>0</v>
      </c>
      <c r="K514" s="127">
        <f t="shared" si="270"/>
        <v>0</v>
      </c>
      <c r="L514" s="127">
        <f t="shared" si="270"/>
        <v>0</v>
      </c>
      <c r="M514" s="127">
        <f t="shared" si="270"/>
        <v>0</v>
      </c>
      <c r="N514" s="127">
        <f t="shared" si="270"/>
        <v>0</v>
      </c>
      <c r="O514" s="127">
        <f t="shared" si="270"/>
        <v>0</v>
      </c>
      <c r="P514" s="127">
        <f t="shared" si="270"/>
        <v>0</v>
      </c>
      <c r="Q514" s="127">
        <f t="shared" si="270"/>
        <v>0</v>
      </c>
      <c r="R514" s="127">
        <f t="shared" si="270"/>
        <v>0</v>
      </c>
      <c r="S514" s="127">
        <f t="shared" si="270"/>
        <v>0</v>
      </c>
      <c r="T514" s="127">
        <f t="shared" si="270"/>
        <v>0</v>
      </c>
      <c r="U514" s="127">
        <f t="shared" si="270"/>
        <v>0</v>
      </c>
      <c r="V514" s="127">
        <f t="shared" si="270"/>
        <v>0</v>
      </c>
      <c r="W514" s="127">
        <f t="shared" si="270"/>
        <v>0</v>
      </c>
      <c r="X514" s="127">
        <f t="shared" si="270"/>
        <v>0</v>
      </c>
      <c r="Y514" s="127">
        <f t="shared" si="270"/>
        <v>0</v>
      </c>
      <c r="Z514" s="127">
        <f t="shared" si="270"/>
        <v>0</v>
      </c>
      <c r="AA514" s="127">
        <f t="shared" si="270"/>
        <v>0</v>
      </c>
    </row>
    <row r="515" spans="2:27" ht="16.5" hidden="1" thickTop="1" thickBot="1" x14ac:dyDescent="0.3">
      <c r="B515" s="107" t="s">
        <v>155</v>
      </c>
      <c r="C515" s="112">
        <f t="shared" ref="C515:H515" si="271">C512+C514</f>
        <v>0</v>
      </c>
      <c r="D515" s="112">
        <f t="shared" si="271"/>
        <v>0</v>
      </c>
      <c r="E515" s="112">
        <f t="shared" si="271"/>
        <v>0</v>
      </c>
      <c r="F515" s="112">
        <f t="shared" si="271"/>
        <v>0</v>
      </c>
      <c r="G515" s="112">
        <f t="shared" si="271"/>
        <v>0</v>
      </c>
      <c r="H515" s="112">
        <f t="shared" si="271"/>
        <v>0</v>
      </c>
      <c r="I515" s="112">
        <f t="shared" ref="I515:AA515" si="272">I512+I514</f>
        <v>0</v>
      </c>
      <c r="J515" s="112">
        <f t="shared" si="272"/>
        <v>0</v>
      </c>
      <c r="K515" s="112">
        <f t="shared" si="272"/>
        <v>0</v>
      </c>
      <c r="L515" s="112">
        <f t="shared" si="272"/>
        <v>0</v>
      </c>
      <c r="M515" s="112">
        <f t="shared" si="272"/>
        <v>0</v>
      </c>
      <c r="N515" s="112">
        <f t="shared" si="272"/>
        <v>0</v>
      </c>
      <c r="O515" s="112">
        <f t="shared" si="272"/>
        <v>0</v>
      </c>
      <c r="P515" s="112">
        <f t="shared" si="272"/>
        <v>0</v>
      </c>
      <c r="Q515" s="112">
        <f t="shared" si="272"/>
        <v>0</v>
      </c>
      <c r="R515" s="112">
        <f t="shared" si="272"/>
        <v>0</v>
      </c>
      <c r="S515" s="112">
        <f t="shared" si="272"/>
        <v>0</v>
      </c>
      <c r="T515" s="112">
        <f t="shared" si="272"/>
        <v>0</v>
      </c>
      <c r="U515" s="112">
        <f t="shared" si="272"/>
        <v>0</v>
      </c>
      <c r="V515" s="112">
        <f t="shared" si="272"/>
        <v>0</v>
      </c>
      <c r="W515" s="112">
        <f t="shared" si="272"/>
        <v>0</v>
      </c>
      <c r="X515" s="112">
        <f t="shared" si="272"/>
        <v>0</v>
      </c>
      <c r="Y515" s="112">
        <f t="shared" si="272"/>
        <v>0</v>
      </c>
      <c r="Z515" s="112">
        <f t="shared" si="272"/>
        <v>0</v>
      </c>
      <c r="AA515" s="112">
        <f t="shared" si="272"/>
        <v>0</v>
      </c>
    </row>
    <row r="516" spans="2:27" ht="16.5" hidden="1" thickTop="1" thickBot="1" x14ac:dyDescent="0.3"/>
    <row r="517" spans="2:27" ht="16.5" hidden="1" thickTop="1" thickBot="1" x14ac:dyDescent="0.3">
      <c r="B517" s="65" t="s">
        <v>110</v>
      </c>
      <c r="C517" s="46" t="s">
        <v>78</v>
      </c>
      <c r="D517" s="66" t="s">
        <v>299</v>
      </c>
    </row>
    <row r="518" spans="2:27" ht="15.75" hidden="1" thickTop="1" x14ac:dyDescent="0.25">
      <c r="B518" s="67" t="s">
        <v>24</v>
      </c>
      <c r="C518" s="155">
        <v>0</v>
      </c>
      <c r="D518" s="48">
        <v>1</v>
      </c>
      <c r="E518" s="48">
        <v>2</v>
      </c>
      <c r="F518" s="48">
        <v>3</v>
      </c>
      <c r="G518" s="48">
        <v>4</v>
      </c>
      <c r="H518" s="48">
        <v>5</v>
      </c>
      <c r="I518" s="48">
        <v>6</v>
      </c>
      <c r="J518" s="48">
        <v>7</v>
      </c>
      <c r="K518" s="48">
        <v>8</v>
      </c>
      <c r="L518" s="48">
        <v>9</v>
      </c>
      <c r="M518" s="48">
        <v>10</v>
      </c>
      <c r="N518" s="68">
        <v>11</v>
      </c>
      <c r="O518" s="48">
        <v>12</v>
      </c>
      <c r="P518" s="48">
        <v>13</v>
      </c>
      <c r="Q518" s="48">
        <v>14</v>
      </c>
      <c r="R518" s="48">
        <v>15</v>
      </c>
      <c r="S518" s="48">
        <v>16</v>
      </c>
      <c r="T518" s="48">
        <v>17</v>
      </c>
      <c r="U518" s="48">
        <v>18</v>
      </c>
      <c r="V518" s="48">
        <v>19</v>
      </c>
      <c r="W518" s="48">
        <v>20</v>
      </c>
      <c r="X518" s="48">
        <v>21</v>
      </c>
      <c r="Y518" s="48">
        <v>22</v>
      </c>
      <c r="Z518" s="48">
        <v>23</v>
      </c>
      <c r="AA518" s="48">
        <v>24</v>
      </c>
    </row>
    <row r="519" spans="2:27" hidden="1" x14ac:dyDescent="0.25">
      <c r="B519" s="69" t="s">
        <v>25</v>
      </c>
      <c r="C519" s="48">
        <f t="shared" ref="C519:H519" si="273">C518*360/24</f>
        <v>0</v>
      </c>
      <c r="D519" s="48">
        <f t="shared" si="273"/>
        <v>15</v>
      </c>
      <c r="E519" s="48">
        <f t="shared" si="273"/>
        <v>30</v>
      </c>
      <c r="F519" s="48">
        <f t="shared" si="273"/>
        <v>45</v>
      </c>
      <c r="G519" s="48">
        <f t="shared" si="273"/>
        <v>60</v>
      </c>
      <c r="H519" s="48">
        <f t="shared" si="273"/>
        <v>75</v>
      </c>
      <c r="I519" s="48">
        <f t="shared" ref="I519:O519" si="274">I518*360/24</f>
        <v>90</v>
      </c>
      <c r="J519" s="48">
        <f t="shared" si="274"/>
        <v>105</v>
      </c>
      <c r="K519" s="48">
        <f t="shared" si="274"/>
        <v>120</v>
      </c>
      <c r="L519" s="48">
        <f t="shared" si="274"/>
        <v>135</v>
      </c>
      <c r="M519" s="48">
        <f t="shared" si="274"/>
        <v>150</v>
      </c>
      <c r="N519" s="68">
        <f t="shared" si="274"/>
        <v>165</v>
      </c>
      <c r="O519" s="48">
        <f t="shared" si="274"/>
        <v>180</v>
      </c>
      <c r="P519" s="48">
        <f>P518*360/24</f>
        <v>195</v>
      </c>
      <c r="Q519" s="48">
        <f>Q518*360/24</f>
        <v>210</v>
      </c>
      <c r="R519" s="48">
        <f>R518*360/24</f>
        <v>225</v>
      </c>
      <c r="S519" s="48">
        <f t="shared" ref="S519:AA519" si="275">S518*360/24</f>
        <v>240</v>
      </c>
      <c r="T519" s="48">
        <f t="shared" si="275"/>
        <v>255</v>
      </c>
      <c r="U519" s="48">
        <f t="shared" si="275"/>
        <v>270</v>
      </c>
      <c r="V519" s="48">
        <f t="shared" si="275"/>
        <v>285</v>
      </c>
      <c r="W519" s="48">
        <f t="shared" si="275"/>
        <v>300</v>
      </c>
      <c r="X519" s="48">
        <f t="shared" si="275"/>
        <v>315</v>
      </c>
      <c r="Y519" s="48">
        <f t="shared" si="275"/>
        <v>330</v>
      </c>
      <c r="Z519" s="48">
        <f t="shared" si="275"/>
        <v>345</v>
      </c>
      <c r="AA519" s="48">
        <f t="shared" si="275"/>
        <v>360</v>
      </c>
    </row>
    <row r="520" spans="2:27" hidden="1" x14ac:dyDescent="0.25">
      <c r="B520" s="69" t="s">
        <v>70</v>
      </c>
      <c r="C520" s="36"/>
      <c r="D520" s="36"/>
      <c r="E520" s="36"/>
      <c r="F520" s="36"/>
      <c r="G520" s="36"/>
      <c r="H520" s="70">
        <f>$H$219</f>
        <v>6</v>
      </c>
      <c r="I520" s="70">
        <f>$I$219</f>
        <v>15</v>
      </c>
      <c r="J520" s="70">
        <f>$J$219</f>
        <v>25</v>
      </c>
      <c r="K520" s="70">
        <f>$K$219</f>
        <v>34</v>
      </c>
      <c r="L520" s="70">
        <f>$L$219</f>
        <v>44</v>
      </c>
      <c r="M520" s="70">
        <f>$M$219</f>
        <v>52</v>
      </c>
      <c r="N520" s="70">
        <f>$N$219</f>
        <v>58</v>
      </c>
      <c r="O520" s="70">
        <f>$O$219</f>
        <v>60</v>
      </c>
      <c r="P520" s="70">
        <f>$P$219</f>
        <v>58</v>
      </c>
      <c r="Q520" s="70">
        <f>$Q$219</f>
        <v>52</v>
      </c>
      <c r="R520" s="70">
        <f>$R$219</f>
        <v>44</v>
      </c>
      <c r="S520" s="70">
        <f>$S$219</f>
        <v>34</v>
      </c>
      <c r="T520" s="70">
        <f>$T$219</f>
        <v>25</v>
      </c>
      <c r="U520" s="70">
        <f>$U$219</f>
        <v>15</v>
      </c>
      <c r="V520" s="70">
        <f>$V$219</f>
        <v>6</v>
      </c>
      <c r="W520" s="36"/>
      <c r="X520" s="36"/>
      <c r="Y520" s="36"/>
      <c r="Z520" s="36"/>
      <c r="AA520" s="36"/>
    </row>
    <row r="521" spans="2:27" hidden="1" x14ac:dyDescent="0.25">
      <c r="B521" s="69" t="s">
        <v>17</v>
      </c>
      <c r="C521" s="36"/>
      <c r="D521" s="36"/>
      <c r="E521" s="36"/>
      <c r="F521" s="36"/>
      <c r="G521" s="36"/>
      <c r="H521" s="70">
        <f>$H$220</f>
        <v>67</v>
      </c>
      <c r="I521" s="70">
        <f>$I$220</f>
        <v>77</v>
      </c>
      <c r="J521" s="70">
        <f>$J$220</f>
        <v>88</v>
      </c>
      <c r="K521" s="70">
        <f>$K$220</f>
        <v>100</v>
      </c>
      <c r="L521" s="70">
        <f>$L$220</f>
        <v>114</v>
      </c>
      <c r="M521" s="70">
        <f>$M$220</f>
        <v>131</v>
      </c>
      <c r="N521" s="70">
        <f>$N$220</f>
        <v>152</v>
      </c>
      <c r="O521" s="70">
        <f>$O$220</f>
        <v>180</v>
      </c>
      <c r="P521" s="70">
        <f>$P$220</f>
        <v>208</v>
      </c>
      <c r="Q521" s="70">
        <f>$Q$220</f>
        <v>229</v>
      </c>
      <c r="R521" s="70">
        <f>$R$220</f>
        <v>246</v>
      </c>
      <c r="S521" s="70">
        <f>$S$220</f>
        <v>260</v>
      </c>
      <c r="T521" s="70">
        <f>$T$220</f>
        <v>272</v>
      </c>
      <c r="U521" s="70">
        <f>$U$220</f>
        <v>283</v>
      </c>
      <c r="V521" s="70">
        <f>$V$220</f>
        <v>293</v>
      </c>
      <c r="W521" s="36"/>
      <c r="X521" s="36"/>
      <c r="Y521" s="36"/>
      <c r="Z521" s="36"/>
      <c r="AA521" s="36"/>
    </row>
    <row r="522" spans="2:27" hidden="1" x14ac:dyDescent="0.25">
      <c r="B522" s="69" t="s">
        <v>71</v>
      </c>
      <c r="C522" s="36"/>
      <c r="D522" s="36"/>
      <c r="E522" s="36"/>
      <c r="F522" s="36"/>
      <c r="G522" s="36"/>
      <c r="H522" s="71">
        <f t="shared" ref="H522:V522" si="276">H521-$C$55</f>
        <v>-0.5</v>
      </c>
      <c r="I522" s="71">
        <f t="shared" si="276"/>
        <v>9.5</v>
      </c>
      <c r="J522" s="71">
        <f t="shared" si="276"/>
        <v>20.5</v>
      </c>
      <c r="K522" s="71">
        <f t="shared" si="276"/>
        <v>32.5</v>
      </c>
      <c r="L522" s="71">
        <f t="shared" si="276"/>
        <v>46.5</v>
      </c>
      <c r="M522" s="71">
        <f t="shared" si="276"/>
        <v>63.5</v>
      </c>
      <c r="N522" s="71">
        <f t="shared" si="276"/>
        <v>84.5</v>
      </c>
      <c r="O522" s="71">
        <f t="shared" si="276"/>
        <v>112.5</v>
      </c>
      <c r="P522" s="71">
        <f t="shared" si="276"/>
        <v>140.5</v>
      </c>
      <c r="Q522" s="71">
        <f t="shared" si="276"/>
        <v>161.5</v>
      </c>
      <c r="R522" s="71">
        <f t="shared" si="276"/>
        <v>178.5</v>
      </c>
      <c r="S522" s="71">
        <f t="shared" si="276"/>
        <v>192.5</v>
      </c>
      <c r="T522" s="71">
        <f t="shared" si="276"/>
        <v>204.5</v>
      </c>
      <c r="U522" s="71">
        <f t="shared" si="276"/>
        <v>215.5</v>
      </c>
      <c r="V522" s="71">
        <f t="shared" si="276"/>
        <v>225.5</v>
      </c>
      <c r="W522" s="36"/>
      <c r="X522" s="36"/>
      <c r="Y522" s="36"/>
      <c r="Z522" s="36"/>
      <c r="AA522" s="36"/>
    </row>
    <row r="523" spans="2:27" hidden="1" x14ac:dyDescent="0.25">
      <c r="B523" s="69" t="s">
        <v>18</v>
      </c>
      <c r="C523" s="36"/>
      <c r="D523" s="36"/>
      <c r="E523" s="36"/>
      <c r="F523" s="36"/>
      <c r="G523" s="36"/>
      <c r="H523" s="70">
        <f t="shared" ref="H523:V523" si="277">DEGREES(ACOS(SIN(RADIANS(H520))*COS(RADIANS($E$69))+COS(RADIANS(H520))*SIN(RADIANS($E$69))*COS(RADIANS(H521-$C$55))))</f>
        <v>6.0207213416925187</v>
      </c>
      <c r="I523" s="70">
        <f t="shared" si="277"/>
        <v>17.696748271101622</v>
      </c>
      <c r="J523" s="70">
        <f t="shared" si="277"/>
        <v>31.906330207304563</v>
      </c>
      <c r="K523" s="70">
        <f t="shared" si="277"/>
        <v>45.636888712730062</v>
      </c>
      <c r="L523" s="70">
        <f t="shared" si="277"/>
        <v>60.31964293223696</v>
      </c>
      <c r="M523" s="70">
        <f t="shared" si="277"/>
        <v>74.055457642550394</v>
      </c>
      <c r="N523" s="70">
        <f t="shared" si="277"/>
        <v>87.088665467402919</v>
      </c>
      <c r="O523" s="70">
        <f t="shared" si="277"/>
        <v>101.03109557877073</v>
      </c>
      <c r="P523" s="70">
        <f t="shared" si="277"/>
        <v>114.13567359108514</v>
      </c>
      <c r="Q523" s="70">
        <f t="shared" si="277"/>
        <v>125.72153101416681</v>
      </c>
      <c r="R523" s="70">
        <f t="shared" si="277"/>
        <v>135.97967230479813</v>
      </c>
      <c r="S523" s="70">
        <f t="shared" si="277"/>
        <v>144.03599227454009</v>
      </c>
      <c r="T523" s="70">
        <f t="shared" si="277"/>
        <v>145.55859279736205</v>
      </c>
      <c r="U523" s="70">
        <f t="shared" si="277"/>
        <v>141.8480473776691</v>
      </c>
      <c r="V523" s="70">
        <f t="shared" si="277"/>
        <v>134.19236866847575</v>
      </c>
      <c r="W523" s="36"/>
      <c r="X523" s="36"/>
      <c r="Y523" s="36"/>
      <c r="Z523" s="36"/>
      <c r="AA523" s="36"/>
    </row>
    <row r="524" spans="2:27" hidden="1" x14ac:dyDescent="0.25">
      <c r="B524" s="69" t="s">
        <v>19</v>
      </c>
      <c r="C524" s="36"/>
      <c r="D524" s="36"/>
      <c r="E524" s="36"/>
      <c r="F524" s="36"/>
      <c r="G524" s="36"/>
      <c r="H524" s="70">
        <f>IF(H520=0,0,1350*EXP(-0.1*5*POWER(0.971667424/SIN(RADIANS(H520)),0.8)))</f>
        <v>68.862358499166476</v>
      </c>
      <c r="I524" s="70">
        <f t="shared" ref="I524:V524" si="278">IF(I520=0,0,1350*EXP(-0.1*5*POWER(0.971667424/SIN(RADIANS(I520)),0.8)))</f>
        <v>319.614258969052</v>
      </c>
      <c r="J524" s="70">
        <f t="shared" si="278"/>
        <v>510.10031844404784</v>
      </c>
      <c r="K524" s="70">
        <f t="shared" si="278"/>
        <v>620.13681398635629</v>
      </c>
      <c r="L524" s="70">
        <f t="shared" si="278"/>
        <v>701.95963780053887</v>
      </c>
      <c r="M524" s="70">
        <f t="shared" si="278"/>
        <v>747.41996526206708</v>
      </c>
      <c r="N524" s="70">
        <f t="shared" si="278"/>
        <v>773.05964028757819</v>
      </c>
      <c r="O524" s="70">
        <f t="shared" si="278"/>
        <v>780.26522234637525</v>
      </c>
      <c r="P524" s="70">
        <f t="shared" si="278"/>
        <v>773.05964028757819</v>
      </c>
      <c r="Q524" s="70">
        <f t="shared" si="278"/>
        <v>747.41996526206708</v>
      </c>
      <c r="R524" s="70">
        <f t="shared" si="278"/>
        <v>701.95963780053887</v>
      </c>
      <c r="S524" s="70">
        <f t="shared" si="278"/>
        <v>620.13681398635629</v>
      </c>
      <c r="T524" s="70">
        <f t="shared" si="278"/>
        <v>510.10031844404784</v>
      </c>
      <c r="U524" s="70">
        <f t="shared" si="278"/>
        <v>319.614258969052</v>
      </c>
      <c r="V524" s="70">
        <f t="shared" si="278"/>
        <v>68.862358499166476</v>
      </c>
      <c r="W524" s="36"/>
      <c r="X524" s="36"/>
      <c r="Y524" s="36"/>
      <c r="Z524" s="36"/>
      <c r="AA524" s="36"/>
    </row>
    <row r="525" spans="2:27" hidden="1" x14ac:dyDescent="0.25">
      <c r="B525" s="69" t="s">
        <v>20</v>
      </c>
      <c r="C525" s="36"/>
      <c r="D525" s="36"/>
      <c r="E525" s="36"/>
      <c r="F525" s="36"/>
      <c r="G525" s="36"/>
      <c r="H525" s="70">
        <f t="shared" ref="H525:V525" si="279">IF(H524*COS(RADIANS(H523))&lt;0,0,H524*COS(RADIANS(H523)))</f>
        <v>68.482515590475671</v>
      </c>
      <c r="I525" s="70">
        <f t="shared" si="279"/>
        <v>304.48970780174028</v>
      </c>
      <c r="J525" s="70">
        <f t="shared" si="279"/>
        <v>433.03094415969844</v>
      </c>
      <c r="K525" s="70">
        <f t="shared" si="279"/>
        <v>433.60164288589687</v>
      </c>
      <c r="L525" s="70">
        <f t="shared" si="279"/>
        <v>347.58292603459074</v>
      </c>
      <c r="M525" s="70">
        <f t="shared" si="279"/>
        <v>205.32134983287557</v>
      </c>
      <c r="N525" s="71">
        <f t="shared" si="279"/>
        <v>39.264093897282137</v>
      </c>
      <c r="O525" s="70">
        <f t="shared" si="279"/>
        <v>0</v>
      </c>
      <c r="P525" s="70">
        <f t="shared" si="279"/>
        <v>0</v>
      </c>
      <c r="Q525" s="70">
        <f t="shared" si="279"/>
        <v>0</v>
      </c>
      <c r="R525" s="70">
        <f t="shared" si="279"/>
        <v>0</v>
      </c>
      <c r="S525" s="70">
        <f t="shared" si="279"/>
        <v>0</v>
      </c>
      <c r="T525" s="70">
        <f t="shared" si="279"/>
        <v>0</v>
      </c>
      <c r="U525" s="70">
        <f t="shared" si="279"/>
        <v>0</v>
      </c>
      <c r="V525" s="70">
        <f t="shared" si="279"/>
        <v>0</v>
      </c>
      <c r="W525" s="36"/>
      <c r="X525" s="36"/>
      <c r="Y525" s="36"/>
      <c r="Z525" s="36"/>
      <c r="AA525" s="36"/>
    </row>
    <row r="526" spans="2:27" hidden="1" x14ac:dyDescent="0.25">
      <c r="B526" s="69" t="s">
        <v>21</v>
      </c>
      <c r="C526" s="36"/>
      <c r="D526" s="36"/>
      <c r="E526" s="36"/>
      <c r="F526" s="36"/>
      <c r="G526" s="36"/>
      <c r="H526" s="70">
        <f>(1350-0.5*H524)*SIN(RADIANS(H520))/5</f>
        <v>27.502877431176028</v>
      </c>
      <c r="I526" s="70">
        <f>(1350-0.5*I524)*SIN(RADIANS(I520))/5</f>
        <v>61.608916446928617</v>
      </c>
      <c r="J526" s="70">
        <f>(1350-0.5*J524)*SIN(RADIANS(J520))/5</f>
        <v>92.549159680568778</v>
      </c>
      <c r="K526" s="70">
        <f t="shared" ref="K526:V526" si="280">(1350-0.5*K524)*SIN(RADIANS(K520))/5</f>
        <v>116.30447338088877</v>
      </c>
      <c r="L526" s="70">
        <f t="shared" si="280"/>
        <v>138.79554621167821</v>
      </c>
      <c r="M526" s="70">
        <f t="shared" si="280"/>
        <v>153.86540646512782</v>
      </c>
      <c r="N526" s="71">
        <f t="shared" si="280"/>
        <v>163.41381034610978</v>
      </c>
      <c r="O526" s="70">
        <f t="shared" si="280"/>
        <v>166.25390859765099</v>
      </c>
      <c r="P526" s="70">
        <f t="shared" si="280"/>
        <v>163.41381034610978</v>
      </c>
      <c r="Q526" s="70">
        <f t="shared" si="280"/>
        <v>153.86540646512782</v>
      </c>
      <c r="R526" s="70">
        <f t="shared" si="280"/>
        <v>138.79554621167821</v>
      </c>
      <c r="S526" s="70">
        <f t="shared" si="280"/>
        <v>116.30447338088877</v>
      </c>
      <c r="T526" s="70">
        <f t="shared" si="280"/>
        <v>92.549159680568778</v>
      </c>
      <c r="U526" s="70">
        <f t="shared" si="280"/>
        <v>61.608916446928617</v>
      </c>
      <c r="V526" s="70">
        <f t="shared" si="280"/>
        <v>27.502877431176028</v>
      </c>
      <c r="W526" s="36"/>
      <c r="X526" s="36"/>
      <c r="Y526" s="36"/>
      <c r="Z526" s="36"/>
      <c r="AA526" s="36"/>
    </row>
    <row r="527" spans="2:27" hidden="1" x14ac:dyDescent="0.25">
      <c r="B527" s="69" t="s">
        <v>22</v>
      </c>
      <c r="C527" s="36"/>
      <c r="D527" s="36"/>
      <c r="E527" s="36"/>
      <c r="F527" s="36"/>
      <c r="G527" s="36"/>
      <c r="H527" s="70">
        <f>H525+H526</f>
        <v>95.985393021651703</v>
      </c>
      <c r="I527" s="70">
        <f>I525+I526</f>
        <v>366.0986242486689</v>
      </c>
      <c r="J527" s="70">
        <f>J525+J526</f>
        <v>525.58010384026716</v>
      </c>
      <c r="K527" s="70">
        <f t="shared" ref="K527:V527" si="281">K525+K526</f>
        <v>549.9061162667856</v>
      </c>
      <c r="L527" s="70">
        <f t="shared" si="281"/>
        <v>486.37847224626898</v>
      </c>
      <c r="M527" s="70">
        <f t="shared" si="281"/>
        <v>359.18675629800339</v>
      </c>
      <c r="N527" s="71">
        <f t="shared" si="281"/>
        <v>202.67790424339194</v>
      </c>
      <c r="O527" s="70">
        <f t="shared" si="281"/>
        <v>166.25390859765099</v>
      </c>
      <c r="P527" s="70">
        <f t="shared" si="281"/>
        <v>163.41381034610978</v>
      </c>
      <c r="Q527" s="70">
        <f t="shared" si="281"/>
        <v>153.86540646512782</v>
      </c>
      <c r="R527" s="70">
        <f t="shared" si="281"/>
        <v>138.79554621167821</v>
      </c>
      <c r="S527" s="70">
        <f t="shared" si="281"/>
        <v>116.30447338088877</v>
      </c>
      <c r="T527" s="70">
        <f t="shared" si="281"/>
        <v>92.549159680568778</v>
      </c>
      <c r="U527" s="70">
        <f t="shared" si="281"/>
        <v>61.608916446928617</v>
      </c>
      <c r="V527" s="70">
        <f t="shared" si="281"/>
        <v>27.502877431176028</v>
      </c>
      <c r="W527" s="36"/>
      <c r="X527" s="36"/>
      <c r="Y527" s="36"/>
      <c r="Z527" s="36"/>
      <c r="AA527" s="36"/>
    </row>
    <row r="528" spans="2:27" hidden="1" x14ac:dyDescent="0.25">
      <c r="B528" s="69" t="s">
        <v>90</v>
      </c>
      <c r="C528" s="36"/>
      <c r="D528" s="36"/>
      <c r="E528" s="36"/>
      <c r="F528" s="36"/>
      <c r="G528" s="36"/>
      <c r="H528" s="70">
        <f>0.87-1.47*POWER(H523/100,5)</f>
        <v>0.86999883705287229</v>
      </c>
      <c r="I528" s="70">
        <f>0.87-1.47*POWER(I523/100,5)</f>
        <v>0.86974485638700549</v>
      </c>
      <c r="J528" s="70">
        <f>0.87-1.47*POWER(J523/100,5)</f>
        <v>0.86513926871937985</v>
      </c>
      <c r="K528" s="70">
        <f t="shared" ref="K528:V528" si="282">0.87-1.47*POWER(K523/100,5)</f>
        <v>0.84089969916037854</v>
      </c>
      <c r="L528" s="70">
        <f t="shared" si="282"/>
        <v>0.75261539446767101</v>
      </c>
      <c r="M528" s="70">
        <f t="shared" si="282"/>
        <v>0.54258189901938159</v>
      </c>
      <c r="N528" s="71">
        <f t="shared" si="282"/>
        <v>0.13358010559518585</v>
      </c>
      <c r="O528" s="70">
        <f t="shared" si="282"/>
        <v>-0.67736456508330989</v>
      </c>
      <c r="P528" s="70">
        <f t="shared" si="282"/>
        <v>-1.9772418984409939</v>
      </c>
      <c r="Q528" s="70">
        <f t="shared" si="282"/>
        <v>-3.7470612977424063</v>
      </c>
      <c r="R528" s="70">
        <f t="shared" si="282"/>
        <v>-5.9641937346485898</v>
      </c>
      <c r="S528" s="70">
        <f t="shared" si="282"/>
        <v>-8.2432331027144876</v>
      </c>
      <c r="T528" s="70">
        <f t="shared" si="282"/>
        <v>-8.7352036336319898</v>
      </c>
      <c r="U528" s="70">
        <f t="shared" si="282"/>
        <v>-7.5717822184437908</v>
      </c>
      <c r="V528" s="70">
        <f t="shared" si="282"/>
        <v>-5.5267065646830469</v>
      </c>
      <c r="W528" s="36"/>
      <c r="X528" s="36"/>
      <c r="Y528" s="36"/>
      <c r="Z528" s="36"/>
      <c r="AA528" s="36"/>
    </row>
    <row r="529" spans="2:27" hidden="1" x14ac:dyDescent="0.25">
      <c r="B529" s="69" t="s">
        <v>26</v>
      </c>
      <c r="C529" s="36"/>
      <c r="D529" s="36"/>
      <c r="E529" s="36"/>
      <c r="F529" s="36"/>
      <c r="G529" s="36"/>
      <c r="H529" s="70">
        <f>H525*H528+H526*0.85</f>
        <v>82.957154738668663</v>
      </c>
      <c r="I529" s="70">
        <f t="shared" ref="I529:V529" si="283">I525*I528+I526*0.85</f>
        <v>317.19593616323522</v>
      </c>
      <c r="J529" s="70">
        <f t="shared" si="283"/>
        <v>453.29886009166762</v>
      </c>
      <c r="K529" s="70">
        <f t="shared" si="283"/>
        <v>463.47429343195199</v>
      </c>
      <c r="L529" s="70">
        <f t="shared" si="283"/>
        <v>379.57247526767731</v>
      </c>
      <c r="M529" s="70">
        <f t="shared" si="283"/>
        <v>242.18924339690307</v>
      </c>
      <c r="N529" s="70">
        <f t="shared" si="283"/>
        <v>144.14664060309156</v>
      </c>
      <c r="O529" s="70">
        <f t="shared" si="283"/>
        <v>141.31582230800333</v>
      </c>
      <c r="P529" s="70">
        <f t="shared" si="283"/>
        <v>138.90173879419331</v>
      </c>
      <c r="Q529" s="70">
        <f t="shared" si="283"/>
        <v>130.78559549535865</v>
      </c>
      <c r="R529" s="70">
        <f t="shared" si="283"/>
        <v>117.97621427992648</v>
      </c>
      <c r="S529" s="70">
        <f t="shared" si="283"/>
        <v>98.858802373755452</v>
      </c>
      <c r="T529" s="70">
        <f t="shared" si="283"/>
        <v>78.666785728483461</v>
      </c>
      <c r="U529" s="70">
        <f t="shared" si="283"/>
        <v>52.367578979889323</v>
      </c>
      <c r="V529" s="70">
        <f t="shared" si="283"/>
        <v>23.377445816499623</v>
      </c>
      <c r="W529" s="36"/>
      <c r="X529" s="36"/>
      <c r="Y529" s="36"/>
      <c r="Z529" s="36"/>
      <c r="AA529" s="36"/>
    </row>
    <row r="530" spans="2:27" hidden="1" x14ac:dyDescent="0.25">
      <c r="B530" s="69" t="s">
        <v>27</v>
      </c>
      <c r="C530" s="36"/>
      <c r="D530" s="36"/>
      <c r="E530" s="36"/>
      <c r="F530" s="36"/>
      <c r="G530" s="36"/>
      <c r="H530" s="70">
        <f>H526*0.85</f>
        <v>23.377445816499623</v>
      </c>
      <c r="I530" s="70">
        <f>I526*0.85</f>
        <v>52.367578979889323</v>
      </c>
      <c r="J530" s="70">
        <f>J526*0.85</f>
        <v>78.666785728483461</v>
      </c>
      <c r="K530" s="70">
        <f t="shared" ref="K530:V530" si="284">K526*0.85</f>
        <v>98.858802373755452</v>
      </c>
      <c r="L530" s="70">
        <f t="shared" si="284"/>
        <v>117.97621427992648</v>
      </c>
      <c r="M530" s="70">
        <f t="shared" si="284"/>
        <v>130.78559549535865</v>
      </c>
      <c r="N530" s="70">
        <f t="shared" si="284"/>
        <v>138.90173879419331</v>
      </c>
      <c r="O530" s="70">
        <f t="shared" si="284"/>
        <v>141.31582230800333</v>
      </c>
      <c r="P530" s="70">
        <f t="shared" si="284"/>
        <v>138.90173879419331</v>
      </c>
      <c r="Q530" s="70">
        <f t="shared" si="284"/>
        <v>130.78559549535865</v>
      </c>
      <c r="R530" s="70">
        <f t="shared" si="284"/>
        <v>117.97621427992648</v>
      </c>
      <c r="S530" s="70">
        <f t="shared" si="284"/>
        <v>98.858802373755452</v>
      </c>
      <c r="T530" s="70">
        <f t="shared" si="284"/>
        <v>78.666785728483461</v>
      </c>
      <c r="U530" s="70">
        <f t="shared" si="284"/>
        <v>52.367578979889323</v>
      </c>
      <c r="V530" s="70">
        <f t="shared" si="284"/>
        <v>23.377445816499623</v>
      </c>
      <c r="W530" s="36"/>
      <c r="X530" s="36"/>
      <c r="Y530" s="36"/>
      <c r="Z530" s="36"/>
      <c r="AA530" s="36"/>
    </row>
    <row r="531" spans="2:27" hidden="1" x14ac:dyDescent="0.25">
      <c r="B531" s="69" t="s">
        <v>113</v>
      </c>
      <c r="C531" s="36"/>
      <c r="D531" s="36"/>
      <c r="E531" s="36"/>
      <c r="F531" s="36"/>
      <c r="G531" s="36"/>
      <c r="H531" s="72">
        <f t="shared" ref="H531:V531" si="285">$E$64*TAN(RADIANS(ABS(H521-$C$55)))</f>
        <v>0</v>
      </c>
      <c r="I531" s="72">
        <f t="shared" si="285"/>
        <v>0</v>
      </c>
      <c r="J531" s="72">
        <f t="shared" si="285"/>
        <v>0</v>
      </c>
      <c r="K531" s="72">
        <f t="shared" si="285"/>
        <v>0</v>
      </c>
      <c r="L531" s="72">
        <f t="shared" si="285"/>
        <v>0</v>
      </c>
      <c r="M531" s="72">
        <f t="shared" si="285"/>
        <v>0</v>
      </c>
      <c r="N531" s="72">
        <f t="shared" si="285"/>
        <v>0</v>
      </c>
      <c r="O531" s="72">
        <f t="shared" si="285"/>
        <v>0</v>
      </c>
      <c r="P531" s="72">
        <f t="shared" si="285"/>
        <v>0</v>
      </c>
      <c r="Q531" s="72">
        <f t="shared" si="285"/>
        <v>0</v>
      </c>
      <c r="R531" s="72">
        <f t="shared" si="285"/>
        <v>0</v>
      </c>
      <c r="S531" s="72">
        <f t="shared" si="285"/>
        <v>0</v>
      </c>
      <c r="T531" s="72">
        <f t="shared" si="285"/>
        <v>0</v>
      </c>
      <c r="U531" s="72">
        <f t="shared" si="285"/>
        <v>0</v>
      </c>
      <c r="V531" s="72">
        <f t="shared" si="285"/>
        <v>0</v>
      </c>
      <c r="W531" s="36"/>
      <c r="X531" s="36"/>
      <c r="Y531" s="36"/>
      <c r="Z531" s="36"/>
      <c r="AA531" s="36"/>
    </row>
    <row r="532" spans="2:27" hidden="1" x14ac:dyDescent="0.25">
      <c r="B532" s="69" t="s">
        <v>115</v>
      </c>
      <c r="C532" s="36"/>
      <c r="D532" s="36"/>
      <c r="E532" s="36"/>
      <c r="F532" s="36"/>
      <c r="G532" s="36"/>
      <c r="H532" s="72">
        <f t="shared" ref="H532:V532" si="286">$E$65*TAN(RADIANS(H520))/COS(RADIANS(H521-$C$55))</f>
        <v>0</v>
      </c>
      <c r="I532" s="72">
        <f t="shared" si="286"/>
        <v>0</v>
      </c>
      <c r="J532" s="72">
        <f t="shared" si="286"/>
        <v>0</v>
      </c>
      <c r="K532" s="72">
        <f t="shared" si="286"/>
        <v>0</v>
      </c>
      <c r="L532" s="72">
        <f t="shared" si="286"/>
        <v>0</v>
      </c>
      <c r="M532" s="72">
        <f t="shared" si="286"/>
        <v>0</v>
      </c>
      <c r="N532" s="72">
        <f t="shared" si="286"/>
        <v>0</v>
      </c>
      <c r="O532" s="72">
        <f t="shared" si="286"/>
        <v>0</v>
      </c>
      <c r="P532" s="72">
        <f t="shared" si="286"/>
        <v>0</v>
      </c>
      <c r="Q532" s="72">
        <f t="shared" si="286"/>
        <v>0</v>
      </c>
      <c r="R532" s="72">
        <f t="shared" si="286"/>
        <v>0</v>
      </c>
      <c r="S532" s="72">
        <f t="shared" si="286"/>
        <v>0</v>
      </c>
      <c r="T532" s="72">
        <f t="shared" si="286"/>
        <v>0</v>
      </c>
      <c r="U532" s="72">
        <f t="shared" si="286"/>
        <v>0</v>
      </c>
      <c r="V532" s="72">
        <f t="shared" si="286"/>
        <v>0</v>
      </c>
      <c r="W532" s="36"/>
      <c r="X532" s="36"/>
      <c r="Y532" s="36"/>
      <c r="Z532" s="36"/>
      <c r="AA532" s="36"/>
    </row>
    <row r="533" spans="2:27" hidden="1" x14ac:dyDescent="0.25">
      <c r="B533" s="69" t="s">
        <v>121</v>
      </c>
      <c r="C533" s="36"/>
      <c r="D533" s="36"/>
      <c r="E533" s="36"/>
      <c r="F533" s="36"/>
      <c r="G533" s="36"/>
      <c r="H533" s="72">
        <f t="shared" ref="H533:V533" si="287">IF(H525=0,0,IF(H531&gt;$E$66+$E$67,IF($E$72-H531+$E$66+$E$67&lt;0,0,$E$72-H531+$E$66+$E$67),$E$72))</f>
        <v>0</v>
      </c>
      <c r="I533" s="72">
        <f t="shared" si="287"/>
        <v>0</v>
      </c>
      <c r="J533" s="72">
        <f t="shared" si="287"/>
        <v>0</v>
      </c>
      <c r="K533" s="72">
        <f t="shared" si="287"/>
        <v>0</v>
      </c>
      <c r="L533" s="72">
        <f t="shared" si="287"/>
        <v>0</v>
      </c>
      <c r="M533" s="72">
        <f t="shared" si="287"/>
        <v>0</v>
      </c>
      <c r="N533" s="72">
        <f t="shared" si="287"/>
        <v>0</v>
      </c>
      <c r="O533" s="72">
        <f t="shared" si="287"/>
        <v>0</v>
      </c>
      <c r="P533" s="72">
        <f t="shared" si="287"/>
        <v>0</v>
      </c>
      <c r="Q533" s="72">
        <f t="shared" si="287"/>
        <v>0</v>
      </c>
      <c r="R533" s="72">
        <f t="shared" si="287"/>
        <v>0</v>
      </c>
      <c r="S533" s="72">
        <f t="shared" si="287"/>
        <v>0</v>
      </c>
      <c r="T533" s="72">
        <f t="shared" si="287"/>
        <v>0</v>
      </c>
      <c r="U533" s="72">
        <f t="shared" si="287"/>
        <v>0</v>
      </c>
      <c r="V533" s="72">
        <f t="shared" si="287"/>
        <v>0</v>
      </c>
      <c r="W533" s="36"/>
      <c r="X533" s="36"/>
      <c r="Y533" s="36"/>
      <c r="Z533" s="36"/>
      <c r="AA533" s="36"/>
    </row>
    <row r="534" spans="2:27" hidden="1" x14ac:dyDescent="0.25">
      <c r="B534" s="69" t="s">
        <v>120</v>
      </c>
      <c r="C534" s="36"/>
      <c r="D534" s="36"/>
      <c r="E534" s="36"/>
      <c r="F534" s="36"/>
      <c r="G534" s="36"/>
      <c r="H534" s="72">
        <f t="shared" ref="H534:V534" si="288">IF(H525=0,0,IF(H532&gt;$E$66+$E$68,IF($E$73-H532+$E$66+$E$68&lt;0,0,$E$73-H532+$E$66+$E$68),$E$73))</f>
        <v>0</v>
      </c>
      <c r="I534" s="72">
        <f t="shared" si="288"/>
        <v>0</v>
      </c>
      <c r="J534" s="72">
        <f t="shared" si="288"/>
        <v>0</v>
      </c>
      <c r="K534" s="72">
        <f t="shared" si="288"/>
        <v>0</v>
      </c>
      <c r="L534" s="72">
        <f t="shared" si="288"/>
        <v>0</v>
      </c>
      <c r="M534" s="72">
        <f t="shared" si="288"/>
        <v>0</v>
      </c>
      <c r="N534" s="72">
        <f t="shared" si="288"/>
        <v>0</v>
      </c>
      <c r="O534" s="72">
        <f t="shared" si="288"/>
        <v>0</v>
      </c>
      <c r="P534" s="72">
        <f t="shared" si="288"/>
        <v>0</v>
      </c>
      <c r="Q534" s="72">
        <f t="shared" si="288"/>
        <v>0</v>
      </c>
      <c r="R534" s="72">
        <f t="shared" si="288"/>
        <v>0</v>
      </c>
      <c r="S534" s="72">
        <f t="shared" si="288"/>
        <v>0</v>
      </c>
      <c r="T534" s="72">
        <f t="shared" si="288"/>
        <v>0</v>
      </c>
      <c r="U534" s="72">
        <f t="shared" si="288"/>
        <v>0</v>
      </c>
      <c r="V534" s="72">
        <f t="shared" si="288"/>
        <v>0</v>
      </c>
      <c r="W534" s="36"/>
      <c r="X534" s="36"/>
      <c r="Y534" s="36"/>
      <c r="Z534" s="36"/>
      <c r="AA534" s="36"/>
    </row>
    <row r="535" spans="2:27" ht="15.75" hidden="1" thickBot="1" x14ac:dyDescent="0.3">
      <c r="B535" s="69" t="s">
        <v>23</v>
      </c>
      <c r="C535" s="123"/>
      <c r="D535" s="123"/>
      <c r="E535" s="123"/>
      <c r="F535" s="123"/>
      <c r="G535" s="123"/>
      <c r="H535" s="73">
        <f t="shared" ref="H535:V535" si="289">IF(H533*H534&lt;0,0,H533*H534)</f>
        <v>0</v>
      </c>
      <c r="I535" s="73">
        <f t="shared" si="289"/>
        <v>0</v>
      </c>
      <c r="J535" s="73">
        <f t="shared" si="289"/>
        <v>0</v>
      </c>
      <c r="K535" s="73">
        <f t="shared" si="289"/>
        <v>0</v>
      </c>
      <c r="L535" s="73">
        <f t="shared" si="289"/>
        <v>0</v>
      </c>
      <c r="M535" s="73">
        <f t="shared" si="289"/>
        <v>0</v>
      </c>
      <c r="N535" s="73">
        <f t="shared" si="289"/>
        <v>0</v>
      </c>
      <c r="O535" s="73">
        <f t="shared" si="289"/>
        <v>0</v>
      </c>
      <c r="P535" s="73">
        <f t="shared" si="289"/>
        <v>0</v>
      </c>
      <c r="Q535" s="73">
        <f t="shared" si="289"/>
        <v>0</v>
      </c>
      <c r="R535" s="73">
        <f t="shared" si="289"/>
        <v>0</v>
      </c>
      <c r="S535" s="73">
        <f t="shared" si="289"/>
        <v>0</v>
      </c>
      <c r="T535" s="73">
        <f t="shared" si="289"/>
        <v>0</v>
      </c>
      <c r="U535" s="73">
        <f t="shared" si="289"/>
        <v>0</v>
      </c>
      <c r="V535" s="73">
        <f t="shared" si="289"/>
        <v>0</v>
      </c>
      <c r="W535" s="123"/>
      <c r="X535" s="123"/>
      <c r="Y535" s="123"/>
      <c r="Z535" s="123"/>
      <c r="AA535" s="123"/>
    </row>
    <row r="536" spans="2:27" ht="16.5" hidden="1" thickTop="1" thickBot="1" x14ac:dyDescent="0.3">
      <c r="B536" s="74" t="s">
        <v>136</v>
      </c>
      <c r="C536" s="75">
        <f t="shared" ref="C536:AA536" si="290">(C535*C529*$C$15+($E$72*$E$73-C535)*C530)*$C$74*$C$75*$E$70</f>
        <v>0</v>
      </c>
      <c r="D536" s="75">
        <f t="shared" si="290"/>
        <v>0</v>
      </c>
      <c r="E536" s="75">
        <f t="shared" si="290"/>
        <v>0</v>
      </c>
      <c r="F536" s="75">
        <f t="shared" si="290"/>
        <v>0</v>
      </c>
      <c r="G536" s="75">
        <f t="shared" si="290"/>
        <v>0</v>
      </c>
      <c r="H536" s="75">
        <f t="shared" si="290"/>
        <v>0</v>
      </c>
      <c r="I536" s="75">
        <f t="shared" si="290"/>
        <v>0</v>
      </c>
      <c r="J536" s="75">
        <f t="shared" si="290"/>
        <v>0</v>
      </c>
      <c r="K536" s="75">
        <f t="shared" si="290"/>
        <v>0</v>
      </c>
      <c r="L536" s="75">
        <f t="shared" si="290"/>
        <v>0</v>
      </c>
      <c r="M536" s="75">
        <f t="shared" si="290"/>
        <v>0</v>
      </c>
      <c r="N536" s="75">
        <f t="shared" si="290"/>
        <v>0</v>
      </c>
      <c r="O536" s="75">
        <f t="shared" si="290"/>
        <v>0</v>
      </c>
      <c r="P536" s="75">
        <f t="shared" si="290"/>
        <v>0</v>
      </c>
      <c r="Q536" s="75">
        <f t="shared" si="290"/>
        <v>0</v>
      </c>
      <c r="R536" s="75">
        <f t="shared" si="290"/>
        <v>0</v>
      </c>
      <c r="S536" s="75">
        <f t="shared" si="290"/>
        <v>0</v>
      </c>
      <c r="T536" s="75">
        <f t="shared" si="290"/>
        <v>0</v>
      </c>
      <c r="U536" s="75">
        <f t="shared" si="290"/>
        <v>0</v>
      </c>
      <c r="V536" s="75">
        <f t="shared" si="290"/>
        <v>0</v>
      </c>
      <c r="W536" s="75">
        <f t="shared" si="290"/>
        <v>0</v>
      </c>
      <c r="X536" s="75">
        <f t="shared" si="290"/>
        <v>0</v>
      </c>
      <c r="Y536" s="75">
        <f t="shared" si="290"/>
        <v>0</v>
      </c>
      <c r="Z536" s="75">
        <f t="shared" si="290"/>
        <v>0</v>
      </c>
      <c r="AA536" s="75">
        <f t="shared" si="290"/>
        <v>0</v>
      </c>
    </row>
    <row r="537" spans="2:27" ht="16.5" hidden="1" thickTop="1" thickBot="1" x14ac:dyDescent="0.3">
      <c r="B537" s="124" t="s">
        <v>137</v>
      </c>
      <c r="C537" s="125">
        <f>$C$236</f>
        <v>18.05025253169417</v>
      </c>
      <c r="D537" s="125">
        <f>$D$236</f>
        <v>16.937822173508927</v>
      </c>
      <c r="E537" s="125">
        <f>$E$236</f>
        <v>16.238519215976524</v>
      </c>
      <c r="F537" s="125">
        <f>$F$236</f>
        <v>16</v>
      </c>
      <c r="G537" s="125">
        <f>$G$236</f>
        <v>16.238519215976524</v>
      </c>
      <c r="H537" s="125">
        <f>$H$236</f>
        <v>16.93782217350893</v>
      </c>
      <c r="I537" s="125">
        <f>$I$236</f>
        <v>18.05025253169417</v>
      </c>
      <c r="J537" s="125">
        <f>$J$236</f>
        <v>19.5</v>
      </c>
      <c r="K537" s="125">
        <f>$K$236</f>
        <v>21.188266684282354</v>
      </c>
      <c r="L537" s="125">
        <f>$L$236</f>
        <v>23</v>
      </c>
      <c r="M537" s="125">
        <f>$M$236</f>
        <v>24.811733315717646</v>
      </c>
      <c r="N537" s="125">
        <f>$N$236</f>
        <v>26.5</v>
      </c>
      <c r="O537" s="125">
        <f>$O$236</f>
        <v>27.949747468305834</v>
      </c>
      <c r="P537" s="125">
        <f>$P$236</f>
        <v>29.06217782649107</v>
      </c>
      <c r="Q537" s="125">
        <f>$Q$236</f>
        <v>29.76148078402348</v>
      </c>
      <c r="R537" s="125">
        <f>$R$236</f>
        <v>30</v>
      </c>
      <c r="S537" s="125">
        <f>$S$236</f>
        <v>29.76148078402348</v>
      </c>
      <c r="T537" s="125">
        <f>$T$236</f>
        <v>29.06217782649107</v>
      </c>
      <c r="U537" s="125">
        <f>$U$236</f>
        <v>27.949747468305834</v>
      </c>
      <c r="V537" s="125">
        <f>$V$236</f>
        <v>26.5</v>
      </c>
      <c r="W537" s="125">
        <f>$W$236</f>
        <v>24.811733315717646</v>
      </c>
      <c r="X537" s="125">
        <f>$X$236</f>
        <v>23</v>
      </c>
      <c r="Y537" s="125">
        <f>$Y$236</f>
        <v>21.188266684282354</v>
      </c>
      <c r="Z537" s="125">
        <f>$Z$236</f>
        <v>19.5</v>
      </c>
      <c r="AA537" s="125">
        <f>$AA$236</f>
        <v>18.05025253169417</v>
      </c>
    </row>
    <row r="538" spans="2:27" ht="16.5" hidden="1" thickTop="1" thickBot="1" x14ac:dyDescent="0.3">
      <c r="B538" s="126" t="s">
        <v>163</v>
      </c>
      <c r="C538" s="127">
        <f t="shared" ref="C538:AA538" si="291">$E$62*$E$63*$E$70*$E$71*(C537-$C$16)</f>
        <v>0</v>
      </c>
      <c r="D538" s="127">
        <f t="shared" si="291"/>
        <v>0</v>
      </c>
      <c r="E538" s="127">
        <f t="shared" si="291"/>
        <v>0</v>
      </c>
      <c r="F538" s="127">
        <f t="shared" si="291"/>
        <v>0</v>
      </c>
      <c r="G538" s="127">
        <f t="shared" si="291"/>
        <v>0</v>
      </c>
      <c r="H538" s="127">
        <f t="shared" si="291"/>
        <v>0</v>
      </c>
      <c r="I538" s="127">
        <f t="shared" si="291"/>
        <v>0</v>
      </c>
      <c r="J538" s="127">
        <f t="shared" si="291"/>
        <v>0</v>
      </c>
      <c r="K538" s="127">
        <f t="shared" si="291"/>
        <v>0</v>
      </c>
      <c r="L538" s="127">
        <f t="shared" si="291"/>
        <v>0</v>
      </c>
      <c r="M538" s="127">
        <f t="shared" si="291"/>
        <v>0</v>
      </c>
      <c r="N538" s="127">
        <f t="shared" si="291"/>
        <v>0</v>
      </c>
      <c r="O538" s="127">
        <f t="shared" si="291"/>
        <v>0</v>
      </c>
      <c r="P538" s="127">
        <f t="shared" si="291"/>
        <v>0</v>
      </c>
      <c r="Q538" s="127">
        <f t="shared" si="291"/>
        <v>0</v>
      </c>
      <c r="R538" s="127">
        <f t="shared" si="291"/>
        <v>0</v>
      </c>
      <c r="S538" s="127">
        <f t="shared" si="291"/>
        <v>0</v>
      </c>
      <c r="T538" s="127">
        <f t="shared" si="291"/>
        <v>0</v>
      </c>
      <c r="U538" s="127">
        <f t="shared" si="291"/>
        <v>0</v>
      </c>
      <c r="V538" s="127">
        <f t="shared" si="291"/>
        <v>0</v>
      </c>
      <c r="W538" s="127">
        <f t="shared" si="291"/>
        <v>0</v>
      </c>
      <c r="X538" s="127">
        <f t="shared" si="291"/>
        <v>0</v>
      </c>
      <c r="Y538" s="127">
        <f t="shared" si="291"/>
        <v>0</v>
      </c>
      <c r="Z538" s="127">
        <f t="shared" si="291"/>
        <v>0</v>
      </c>
      <c r="AA538" s="127">
        <f t="shared" si="291"/>
        <v>0</v>
      </c>
    </row>
    <row r="539" spans="2:27" ht="16.5" hidden="1" thickTop="1" thickBot="1" x14ac:dyDescent="0.3">
      <c r="B539" s="107" t="s">
        <v>155</v>
      </c>
      <c r="C539" s="112">
        <f t="shared" ref="C539:H539" si="292">C536+C538</f>
        <v>0</v>
      </c>
      <c r="D539" s="112">
        <f t="shared" si="292"/>
        <v>0</v>
      </c>
      <c r="E539" s="112">
        <f t="shared" si="292"/>
        <v>0</v>
      </c>
      <c r="F539" s="112">
        <f t="shared" si="292"/>
        <v>0</v>
      </c>
      <c r="G539" s="112">
        <f t="shared" si="292"/>
        <v>0</v>
      </c>
      <c r="H539" s="112">
        <f t="shared" si="292"/>
        <v>0</v>
      </c>
      <c r="I539" s="112">
        <f t="shared" ref="I539:AA539" si="293">I536+I538</f>
        <v>0</v>
      </c>
      <c r="J539" s="112">
        <f t="shared" si="293"/>
        <v>0</v>
      </c>
      <c r="K539" s="112">
        <f t="shared" si="293"/>
        <v>0</v>
      </c>
      <c r="L539" s="112">
        <f t="shared" si="293"/>
        <v>0</v>
      </c>
      <c r="M539" s="112">
        <f t="shared" si="293"/>
        <v>0</v>
      </c>
      <c r="N539" s="112">
        <f t="shared" si="293"/>
        <v>0</v>
      </c>
      <c r="O539" s="112">
        <f t="shared" si="293"/>
        <v>0</v>
      </c>
      <c r="P539" s="112">
        <f t="shared" si="293"/>
        <v>0</v>
      </c>
      <c r="Q539" s="112">
        <f t="shared" si="293"/>
        <v>0</v>
      </c>
      <c r="R539" s="112">
        <f t="shared" si="293"/>
        <v>0</v>
      </c>
      <c r="S539" s="112">
        <f t="shared" si="293"/>
        <v>0</v>
      </c>
      <c r="T539" s="112">
        <f t="shared" si="293"/>
        <v>0</v>
      </c>
      <c r="U539" s="112">
        <f t="shared" si="293"/>
        <v>0</v>
      </c>
      <c r="V539" s="112">
        <f t="shared" si="293"/>
        <v>0</v>
      </c>
      <c r="W539" s="112">
        <f t="shared" si="293"/>
        <v>0</v>
      </c>
      <c r="X539" s="112">
        <f t="shared" si="293"/>
        <v>0</v>
      </c>
      <c r="Y539" s="112">
        <f t="shared" si="293"/>
        <v>0</v>
      </c>
      <c r="Z539" s="112">
        <f t="shared" si="293"/>
        <v>0</v>
      </c>
      <c r="AA539" s="112">
        <f t="shared" si="293"/>
        <v>0</v>
      </c>
    </row>
    <row r="540" spans="2:27" s="1" customFormat="1" ht="16.5" hidden="1" thickTop="1" thickBot="1" x14ac:dyDescent="0.3">
      <c r="B540" s="108"/>
      <c r="C540" s="136"/>
      <c r="D540" s="136"/>
      <c r="E540" s="136"/>
      <c r="F540" s="136"/>
      <c r="G540" s="136"/>
      <c r="H540" s="136"/>
      <c r="I540" s="136"/>
      <c r="J540" s="136"/>
      <c r="K540" s="136"/>
      <c r="L540" s="136"/>
      <c r="M540" s="136"/>
      <c r="N540" s="136"/>
      <c r="O540" s="136"/>
      <c r="P540" s="136"/>
      <c r="Q540" s="136"/>
      <c r="R540" s="136"/>
      <c r="S540" s="136"/>
      <c r="T540" s="136"/>
      <c r="U540" s="136"/>
      <c r="V540" s="136"/>
      <c r="W540" s="136"/>
      <c r="X540" s="136"/>
      <c r="Y540" s="136"/>
      <c r="Z540" s="136"/>
      <c r="AA540" s="136"/>
    </row>
    <row r="541" spans="2:27" ht="16.5" hidden="1" thickTop="1" thickBot="1" x14ac:dyDescent="0.3">
      <c r="B541" s="74" t="s">
        <v>175</v>
      </c>
      <c r="C541" s="109"/>
      <c r="D541" s="109"/>
      <c r="E541" s="109"/>
      <c r="F541" s="109"/>
      <c r="G541" s="109"/>
      <c r="H541" s="109"/>
      <c r="I541" s="109"/>
      <c r="J541" s="109"/>
      <c r="K541" s="109"/>
      <c r="L541" s="109"/>
      <c r="M541" s="109"/>
      <c r="N541" s="109"/>
      <c r="O541" s="109"/>
      <c r="P541" s="109"/>
      <c r="Q541" s="109"/>
      <c r="R541" s="1"/>
      <c r="S541" s="1"/>
      <c r="T541" s="1"/>
      <c r="U541" s="1"/>
      <c r="V541" s="1"/>
      <c r="W541" s="1"/>
      <c r="X541" s="1"/>
      <c r="Y541" s="1"/>
      <c r="Z541" s="1"/>
      <c r="AA541" s="1"/>
    </row>
    <row r="542" spans="2:27" ht="16.5" hidden="1" thickTop="1" thickBot="1" x14ac:dyDescent="0.3">
      <c r="B542" s="128" t="s">
        <v>138</v>
      </c>
      <c r="C542" s="129">
        <f>C537+($C$81*(IF(C525=0,0,C527)/15))</f>
        <v>18.05025253169417</v>
      </c>
      <c r="D542" s="129">
        <f t="shared" ref="D542:AA542" si="294">D537+($C$81*(IF(D525=0,0,D527)/15))</f>
        <v>16.937822173508927</v>
      </c>
      <c r="E542" s="129">
        <f t="shared" si="294"/>
        <v>16.238519215976524</v>
      </c>
      <c r="F542" s="129">
        <f t="shared" si="294"/>
        <v>16</v>
      </c>
      <c r="G542" s="129">
        <f t="shared" si="294"/>
        <v>16.238519215976524</v>
      </c>
      <c r="H542" s="129">
        <f t="shared" si="294"/>
        <v>23.336848374952378</v>
      </c>
      <c r="I542" s="129">
        <f t="shared" si="294"/>
        <v>42.45682748160543</v>
      </c>
      <c r="J542" s="129">
        <f>J537+($C$81*(IF(J525=0,0,J527)/15))</f>
        <v>54.538673589351141</v>
      </c>
      <c r="K542" s="129">
        <f t="shared" si="294"/>
        <v>57.848674435401392</v>
      </c>
      <c r="L542" s="129">
        <f t="shared" si="294"/>
        <v>55.425231483084602</v>
      </c>
      <c r="M542" s="129">
        <f t="shared" si="294"/>
        <v>48.757517068917871</v>
      </c>
      <c r="N542" s="129">
        <f t="shared" si="294"/>
        <v>40.011860282892798</v>
      </c>
      <c r="O542" s="129">
        <f t="shared" si="294"/>
        <v>27.949747468305834</v>
      </c>
      <c r="P542" s="129">
        <f t="shared" si="294"/>
        <v>29.06217782649107</v>
      </c>
      <c r="Q542" s="129">
        <f t="shared" si="294"/>
        <v>29.76148078402348</v>
      </c>
      <c r="R542" s="129">
        <f t="shared" si="294"/>
        <v>30</v>
      </c>
      <c r="S542" s="129">
        <f t="shared" si="294"/>
        <v>29.76148078402348</v>
      </c>
      <c r="T542" s="129">
        <f t="shared" si="294"/>
        <v>29.06217782649107</v>
      </c>
      <c r="U542" s="129">
        <f t="shared" si="294"/>
        <v>27.949747468305834</v>
      </c>
      <c r="V542" s="129">
        <f t="shared" si="294"/>
        <v>26.5</v>
      </c>
      <c r="W542" s="129">
        <f t="shared" si="294"/>
        <v>24.811733315717646</v>
      </c>
      <c r="X542" s="129">
        <f t="shared" si="294"/>
        <v>23</v>
      </c>
      <c r="Y542" s="129">
        <f t="shared" si="294"/>
        <v>21.188266684282354</v>
      </c>
      <c r="Z542" s="129">
        <f t="shared" si="294"/>
        <v>19.5</v>
      </c>
      <c r="AA542" s="129">
        <f t="shared" si="294"/>
        <v>18.05025253169417</v>
      </c>
    </row>
    <row r="543" spans="2:27" ht="16.5" hidden="1" thickTop="1" thickBot="1" x14ac:dyDescent="0.3">
      <c r="B543" s="130" t="s">
        <v>164</v>
      </c>
      <c r="C543" s="127">
        <f t="shared" ref="C543:AA543" si="295">$C$79*$C$78*(C542-$C$16)</f>
        <v>0</v>
      </c>
      <c r="D543" s="127">
        <f t="shared" si="295"/>
        <v>0</v>
      </c>
      <c r="E543" s="127">
        <f t="shared" si="295"/>
        <v>0</v>
      </c>
      <c r="F543" s="127">
        <f t="shared" si="295"/>
        <v>0</v>
      </c>
      <c r="G543" s="127">
        <f t="shared" si="295"/>
        <v>0</v>
      </c>
      <c r="H543" s="127">
        <f t="shared" si="295"/>
        <v>0</v>
      </c>
      <c r="I543" s="127">
        <f t="shared" si="295"/>
        <v>0</v>
      </c>
      <c r="J543" s="127">
        <f t="shared" si="295"/>
        <v>0</v>
      </c>
      <c r="K543" s="127">
        <f t="shared" si="295"/>
        <v>0</v>
      </c>
      <c r="L543" s="127">
        <f t="shared" si="295"/>
        <v>0</v>
      </c>
      <c r="M543" s="127">
        <f t="shared" si="295"/>
        <v>0</v>
      </c>
      <c r="N543" s="127">
        <f t="shared" si="295"/>
        <v>0</v>
      </c>
      <c r="O543" s="127">
        <f t="shared" si="295"/>
        <v>0</v>
      </c>
      <c r="P543" s="127">
        <f t="shared" si="295"/>
        <v>0</v>
      </c>
      <c r="Q543" s="127">
        <f t="shared" si="295"/>
        <v>0</v>
      </c>
      <c r="R543" s="127">
        <f t="shared" si="295"/>
        <v>0</v>
      </c>
      <c r="S543" s="127">
        <f t="shared" si="295"/>
        <v>0</v>
      </c>
      <c r="T543" s="127">
        <f t="shared" si="295"/>
        <v>0</v>
      </c>
      <c r="U543" s="127">
        <f t="shared" si="295"/>
        <v>0</v>
      </c>
      <c r="V543" s="127">
        <f t="shared" si="295"/>
        <v>0</v>
      </c>
      <c r="W543" s="127">
        <f t="shared" si="295"/>
        <v>0</v>
      </c>
      <c r="X543" s="127">
        <f t="shared" si="295"/>
        <v>0</v>
      </c>
      <c r="Y543" s="127">
        <f t="shared" si="295"/>
        <v>0</v>
      </c>
      <c r="Z543" s="127">
        <f t="shared" si="295"/>
        <v>0</v>
      </c>
      <c r="AA543" s="127">
        <f t="shared" si="295"/>
        <v>0</v>
      </c>
    </row>
    <row r="544" spans="2:27" ht="15.75" hidden="1" thickTop="1" x14ac:dyDescent="0.25">
      <c r="B544" s="131" t="s">
        <v>158</v>
      </c>
      <c r="C544" s="543">
        <f>$D$84</f>
        <v>0</v>
      </c>
      <c r="D544" s="543"/>
      <c r="E544" s="543"/>
      <c r="F544" s="543"/>
      <c r="G544" s="543"/>
      <c r="H544" s="543"/>
      <c r="I544" s="543"/>
      <c r="J544" s="543"/>
      <c r="K544" s="543"/>
      <c r="L544" s="543"/>
      <c r="M544" s="543"/>
      <c r="N544" s="543"/>
      <c r="O544" s="543"/>
      <c r="P544" s="543"/>
      <c r="Q544" s="543"/>
      <c r="R544" s="543"/>
      <c r="S544" s="543"/>
      <c r="T544" s="543"/>
      <c r="U544" s="543"/>
      <c r="V544" s="543"/>
      <c r="W544" s="543"/>
      <c r="X544" s="543"/>
      <c r="Y544" s="543"/>
      <c r="Z544" s="543"/>
      <c r="AA544" s="543"/>
    </row>
    <row r="545" spans="2:27" hidden="1" x14ac:dyDescent="0.25">
      <c r="B545" s="132" t="s">
        <v>160</v>
      </c>
      <c r="C545" s="48">
        <f>C518-$C$544</f>
        <v>0</v>
      </c>
      <c r="D545" s="48">
        <f t="shared" ref="D545:AA545" si="296">D518-$C$544</f>
        <v>1</v>
      </c>
      <c r="E545" s="48">
        <f t="shared" si="296"/>
        <v>2</v>
      </c>
      <c r="F545" s="48">
        <f t="shared" si="296"/>
        <v>3</v>
      </c>
      <c r="G545" s="48">
        <f t="shared" si="296"/>
        <v>4</v>
      </c>
      <c r="H545" s="48">
        <f t="shared" si="296"/>
        <v>5</v>
      </c>
      <c r="I545" s="48">
        <f t="shared" si="296"/>
        <v>6</v>
      </c>
      <c r="J545" s="48">
        <f t="shared" si="296"/>
        <v>7</v>
      </c>
      <c r="K545" s="48">
        <f t="shared" si="296"/>
        <v>8</v>
      </c>
      <c r="L545" s="48">
        <f t="shared" si="296"/>
        <v>9</v>
      </c>
      <c r="M545" s="48">
        <f t="shared" si="296"/>
        <v>10</v>
      </c>
      <c r="N545" s="48">
        <f t="shared" si="296"/>
        <v>11</v>
      </c>
      <c r="O545" s="48">
        <f t="shared" si="296"/>
        <v>12</v>
      </c>
      <c r="P545" s="48">
        <f t="shared" si="296"/>
        <v>13</v>
      </c>
      <c r="Q545" s="48">
        <f t="shared" si="296"/>
        <v>14</v>
      </c>
      <c r="R545" s="48">
        <f t="shared" si="296"/>
        <v>15</v>
      </c>
      <c r="S545" s="48">
        <f t="shared" si="296"/>
        <v>16</v>
      </c>
      <c r="T545" s="48">
        <f t="shared" si="296"/>
        <v>17</v>
      </c>
      <c r="U545" s="48">
        <f t="shared" si="296"/>
        <v>18</v>
      </c>
      <c r="V545" s="48">
        <f t="shared" si="296"/>
        <v>19</v>
      </c>
      <c r="W545" s="48">
        <f t="shared" si="296"/>
        <v>20</v>
      </c>
      <c r="X545" s="48">
        <f t="shared" si="296"/>
        <v>21</v>
      </c>
      <c r="Y545" s="48">
        <f t="shared" si="296"/>
        <v>22</v>
      </c>
      <c r="Z545" s="48">
        <f t="shared" si="296"/>
        <v>23</v>
      </c>
      <c r="AA545" s="48">
        <f t="shared" si="296"/>
        <v>24</v>
      </c>
    </row>
    <row r="546" spans="2:27" hidden="1" x14ac:dyDescent="0.25">
      <c r="B546" s="132" t="s">
        <v>162</v>
      </c>
      <c r="C546" s="48">
        <f>IF(C545&gt;0,C545,IF($C$544&gt;0,(C545+24),(C518-$C$544)))</f>
        <v>0</v>
      </c>
      <c r="D546" s="48">
        <f t="shared" ref="D546:AA546" si="297">IF(D545&gt;0,D545,IF($C$544&gt;0,(D545+24),(D518-$C$544)))</f>
        <v>1</v>
      </c>
      <c r="E546" s="48">
        <f t="shared" si="297"/>
        <v>2</v>
      </c>
      <c r="F546" s="48">
        <f t="shared" si="297"/>
        <v>3</v>
      </c>
      <c r="G546" s="48">
        <f t="shared" si="297"/>
        <v>4</v>
      </c>
      <c r="H546" s="48">
        <f t="shared" si="297"/>
        <v>5</v>
      </c>
      <c r="I546" s="48">
        <f t="shared" si="297"/>
        <v>6</v>
      </c>
      <c r="J546" s="48">
        <f t="shared" si="297"/>
        <v>7</v>
      </c>
      <c r="K546" s="48">
        <f t="shared" si="297"/>
        <v>8</v>
      </c>
      <c r="L546" s="48">
        <f t="shared" si="297"/>
        <v>9</v>
      </c>
      <c r="M546" s="48">
        <f t="shared" si="297"/>
        <v>10</v>
      </c>
      <c r="N546" s="48">
        <f t="shared" si="297"/>
        <v>11</v>
      </c>
      <c r="O546" s="48">
        <f t="shared" si="297"/>
        <v>12</v>
      </c>
      <c r="P546" s="48">
        <f t="shared" si="297"/>
        <v>13</v>
      </c>
      <c r="Q546" s="48">
        <f t="shared" si="297"/>
        <v>14</v>
      </c>
      <c r="R546" s="48">
        <f t="shared" si="297"/>
        <v>15</v>
      </c>
      <c r="S546" s="48">
        <f t="shared" si="297"/>
        <v>16</v>
      </c>
      <c r="T546" s="48">
        <f t="shared" si="297"/>
        <v>17</v>
      </c>
      <c r="U546" s="48">
        <f t="shared" si="297"/>
        <v>18</v>
      </c>
      <c r="V546" s="48">
        <f t="shared" si="297"/>
        <v>19</v>
      </c>
      <c r="W546" s="48">
        <f t="shared" si="297"/>
        <v>20</v>
      </c>
      <c r="X546" s="48">
        <f t="shared" si="297"/>
        <v>21</v>
      </c>
      <c r="Y546" s="48">
        <f t="shared" si="297"/>
        <v>22</v>
      </c>
      <c r="Z546" s="48">
        <f t="shared" si="297"/>
        <v>23</v>
      </c>
      <c r="AA546" s="48">
        <f t="shared" si="297"/>
        <v>24</v>
      </c>
    </row>
    <row r="547" spans="2:27" hidden="1" x14ac:dyDescent="0.25">
      <c r="B547" s="133" t="s">
        <v>161</v>
      </c>
      <c r="C547" s="359">
        <f>LOOKUP(C546,$C$518:$AA$518,$C$542:$AA$542)</f>
        <v>18.05025253169417</v>
      </c>
      <c r="D547" s="359">
        <f t="shared" ref="D547:AA547" si="298">LOOKUP(D546,$C$518:$AA$518,$C$542:$AA$542)</f>
        <v>16.937822173508927</v>
      </c>
      <c r="E547" s="359">
        <f t="shared" si="298"/>
        <v>16.238519215976524</v>
      </c>
      <c r="F547" s="359">
        <f t="shared" si="298"/>
        <v>16</v>
      </c>
      <c r="G547" s="359">
        <f t="shared" si="298"/>
        <v>16.238519215976524</v>
      </c>
      <c r="H547" s="359">
        <f t="shared" si="298"/>
        <v>23.336848374952378</v>
      </c>
      <c r="I547" s="359">
        <f t="shared" si="298"/>
        <v>42.45682748160543</v>
      </c>
      <c r="J547" s="359">
        <f t="shared" si="298"/>
        <v>54.538673589351141</v>
      </c>
      <c r="K547" s="359">
        <f t="shared" si="298"/>
        <v>57.848674435401392</v>
      </c>
      <c r="L547" s="359">
        <f t="shared" si="298"/>
        <v>55.425231483084602</v>
      </c>
      <c r="M547" s="359">
        <f t="shared" si="298"/>
        <v>48.757517068917871</v>
      </c>
      <c r="N547" s="359">
        <f t="shared" si="298"/>
        <v>40.011860282892798</v>
      </c>
      <c r="O547" s="359">
        <f t="shared" si="298"/>
        <v>27.949747468305834</v>
      </c>
      <c r="P547" s="359">
        <f t="shared" si="298"/>
        <v>29.06217782649107</v>
      </c>
      <c r="Q547" s="359">
        <f t="shared" si="298"/>
        <v>29.76148078402348</v>
      </c>
      <c r="R547" s="359">
        <f t="shared" si="298"/>
        <v>30</v>
      </c>
      <c r="S547" s="359">
        <f t="shared" si="298"/>
        <v>29.76148078402348</v>
      </c>
      <c r="T547" s="359">
        <f t="shared" si="298"/>
        <v>29.06217782649107</v>
      </c>
      <c r="U547" s="359">
        <f t="shared" si="298"/>
        <v>27.949747468305834</v>
      </c>
      <c r="V547" s="359">
        <f t="shared" si="298"/>
        <v>26.5</v>
      </c>
      <c r="W547" s="359">
        <f t="shared" si="298"/>
        <v>24.811733315717646</v>
      </c>
      <c r="X547" s="359">
        <f t="shared" si="298"/>
        <v>23</v>
      </c>
      <c r="Y547" s="359">
        <f t="shared" si="298"/>
        <v>21.188266684282354</v>
      </c>
      <c r="Z547" s="359">
        <f t="shared" si="298"/>
        <v>19.5</v>
      </c>
      <c r="AA547" s="359">
        <f t="shared" si="298"/>
        <v>18.05025253169417</v>
      </c>
    </row>
    <row r="548" spans="2:27" ht="15.75" hidden="1" thickBot="1" x14ac:dyDescent="0.3">
      <c r="B548" s="134" t="s">
        <v>157</v>
      </c>
      <c r="C548" s="544">
        <f>AVERAGE(C542:AA542)</f>
        <v>29.697512421707859</v>
      </c>
      <c r="D548" s="544"/>
      <c r="E548" s="544"/>
      <c r="F548" s="544"/>
      <c r="G548" s="544"/>
      <c r="H548" s="544"/>
      <c r="I548" s="544"/>
      <c r="J548" s="544"/>
      <c r="K548" s="544"/>
      <c r="L548" s="544"/>
      <c r="M548" s="544"/>
      <c r="N548" s="544"/>
      <c r="O548" s="544"/>
      <c r="P548" s="544"/>
      <c r="Q548" s="544"/>
      <c r="R548" s="544"/>
      <c r="S548" s="544"/>
      <c r="T548" s="544"/>
      <c r="U548" s="544"/>
      <c r="V548" s="544"/>
      <c r="W548" s="544"/>
      <c r="X548" s="544"/>
      <c r="Y548" s="544"/>
      <c r="Z548" s="544"/>
      <c r="AA548" s="544"/>
    </row>
    <row r="549" spans="2:27" ht="16.5" hidden="1" thickTop="1" thickBot="1" x14ac:dyDescent="0.3">
      <c r="B549" s="130" t="s">
        <v>165</v>
      </c>
      <c r="C549" s="135">
        <f t="shared" ref="C549:AA549" si="299">$C$79*$C$78*(($C$548-$C$16)+$C$85*(C547-$C$548))</f>
        <v>0</v>
      </c>
      <c r="D549" s="135">
        <f t="shared" si="299"/>
        <v>0</v>
      </c>
      <c r="E549" s="135">
        <f t="shared" si="299"/>
        <v>0</v>
      </c>
      <c r="F549" s="135">
        <f t="shared" si="299"/>
        <v>0</v>
      </c>
      <c r="G549" s="135">
        <f t="shared" si="299"/>
        <v>0</v>
      </c>
      <c r="H549" s="135">
        <f t="shared" si="299"/>
        <v>0</v>
      </c>
      <c r="I549" s="135">
        <f t="shared" si="299"/>
        <v>0</v>
      </c>
      <c r="J549" s="135">
        <f t="shared" si="299"/>
        <v>0</v>
      </c>
      <c r="K549" s="135">
        <f t="shared" si="299"/>
        <v>0</v>
      </c>
      <c r="L549" s="135">
        <f t="shared" si="299"/>
        <v>0</v>
      </c>
      <c r="M549" s="135">
        <f t="shared" si="299"/>
        <v>0</v>
      </c>
      <c r="N549" s="135">
        <f t="shared" si="299"/>
        <v>0</v>
      </c>
      <c r="O549" s="135">
        <f t="shared" si="299"/>
        <v>0</v>
      </c>
      <c r="P549" s="135">
        <f t="shared" si="299"/>
        <v>0</v>
      </c>
      <c r="Q549" s="135">
        <f t="shared" si="299"/>
        <v>0</v>
      </c>
      <c r="R549" s="135">
        <f t="shared" si="299"/>
        <v>0</v>
      </c>
      <c r="S549" s="135">
        <f t="shared" si="299"/>
        <v>0</v>
      </c>
      <c r="T549" s="135">
        <f t="shared" si="299"/>
        <v>0</v>
      </c>
      <c r="U549" s="135">
        <f t="shared" si="299"/>
        <v>0</v>
      </c>
      <c r="V549" s="135">
        <f t="shared" si="299"/>
        <v>0</v>
      </c>
      <c r="W549" s="135">
        <f t="shared" si="299"/>
        <v>0</v>
      </c>
      <c r="X549" s="135">
        <f t="shared" si="299"/>
        <v>0</v>
      </c>
      <c r="Y549" s="135">
        <f t="shared" si="299"/>
        <v>0</v>
      </c>
      <c r="Z549" s="135">
        <f t="shared" si="299"/>
        <v>0</v>
      </c>
      <c r="AA549" s="135">
        <f t="shared" si="299"/>
        <v>0</v>
      </c>
    </row>
    <row r="550" spans="2:27" ht="16.5" hidden="1" thickTop="1" thickBot="1" x14ac:dyDescent="0.3">
      <c r="B550" s="130" t="s">
        <v>166</v>
      </c>
      <c r="C550" s="127">
        <f t="shared" ref="C550:AA550" si="300">$C$79*$C$78*($C$548-$C$16)</f>
        <v>0</v>
      </c>
      <c r="D550" s="127">
        <f t="shared" si="300"/>
        <v>0</v>
      </c>
      <c r="E550" s="127">
        <f t="shared" si="300"/>
        <v>0</v>
      </c>
      <c r="F550" s="127">
        <f t="shared" si="300"/>
        <v>0</v>
      </c>
      <c r="G550" s="127">
        <f t="shared" si="300"/>
        <v>0</v>
      </c>
      <c r="H550" s="127">
        <f t="shared" si="300"/>
        <v>0</v>
      </c>
      <c r="I550" s="127">
        <f t="shared" si="300"/>
        <v>0</v>
      </c>
      <c r="J550" s="127">
        <f t="shared" si="300"/>
        <v>0</v>
      </c>
      <c r="K550" s="127">
        <f t="shared" si="300"/>
        <v>0</v>
      </c>
      <c r="L550" s="127">
        <f t="shared" si="300"/>
        <v>0</v>
      </c>
      <c r="M550" s="127">
        <f t="shared" si="300"/>
        <v>0</v>
      </c>
      <c r="N550" s="127">
        <f t="shared" si="300"/>
        <v>0</v>
      </c>
      <c r="O550" s="127">
        <f t="shared" si="300"/>
        <v>0</v>
      </c>
      <c r="P550" s="127">
        <f t="shared" si="300"/>
        <v>0</v>
      </c>
      <c r="Q550" s="127">
        <f t="shared" si="300"/>
        <v>0</v>
      </c>
      <c r="R550" s="127">
        <f t="shared" si="300"/>
        <v>0</v>
      </c>
      <c r="S550" s="127">
        <f t="shared" si="300"/>
        <v>0</v>
      </c>
      <c r="T550" s="127">
        <f t="shared" si="300"/>
        <v>0</v>
      </c>
      <c r="U550" s="127">
        <f t="shared" si="300"/>
        <v>0</v>
      </c>
      <c r="V550" s="127">
        <f t="shared" si="300"/>
        <v>0</v>
      </c>
      <c r="W550" s="127">
        <f t="shared" si="300"/>
        <v>0</v>
      </c>
      <c r="X550" s="127">
        <f t="shared" si="300"/>
        <v>0</v>
      </c>
      <c r="Y550" s="127">
        <f t="shared" si="300"/>
        <v>0</v>
      </c>
      <c r="Z550" s="127">
        <f t="shared" si="300"/>
        <v>0</v>
      </c>
      <c r="AA550" s="127">
        <f t="shared" si="300"/>
        <v>0</v>
      </c>
    </row>
    <row r="551" spans="2:27" ht="16.5" hidden="1" thickTop="1" thickBot="1" x14ac:dyDescent="0.3">
      <c r="B551" s="117" t="s">
        <v>169</v>
      </c>
      <c r="C551" s="112">
        <f>IF($E$84=1,C543,IF($E$84=2,C549,(C550)))</f>
        <v>0</v>
      </c>
      <c r="D551" s="112">
        <f t="shared" ref="D551:AA551" si="301">IF($E$84=1,D543,IF($E$84=2,D549,(D550)))</f>
        <v>0</v>
      </c>
      <c r="E551" s="112">
        <f t="shared" si="301"/>
        <v>0</v>
      </c>
      <c r="F551" s="112">
        <f t="shared" si="301"/>
        <v>0</v>
      </c>
      <c r="G551" s="112">
        <f t="shared" si="301"/>
        <v>0</v>
      </c>
      <c r="H551" s="112">
        <f t="shared" si="301"/>
        <v>0</v>
      </c>
      <c r="I551" s="112">
        <f t="shared" si="301"/>
        <v>0</v>
      </c>
      <c r="J551" s="112">
        <f t="shared" si="301"/>
        <v>0</v>
      </c>
      <c r="K551" s="112">
        <f t="shared" si="301"/>
        <v>0</v>
      </c>
      <c r="L551" s="112">
        <f t="shared" si="301"/>
        <v>0</v>
      </c>
      <c r="M551" s="112">
        <f t="shared" si="301"/>
        <v>0</v>
      </c>
      <c r="N551" s="112">
        <f t="shared" si="301"/>
        <v>0</v>
      </c>
      <c r="O551" s="112">
        <f t="shared" si="301"/>
        <v>0</v>
      </c>
      <c r="P551" s="112">
        <f t="shared" si="301"/>
        <v>0</v>
      </c>
      <c r="Q551" s="112">
        <f t="shared" si="301"/>
        <v>0</v>
      </c>
      <c r="R551" s="112">
        <f t="shared" si="301"/>
        <v>0</v>
      </c>
      <c r="S551" s="112">
        <f t="shared" si="301"/>
        <v>0</v>
      </c>
      <c r="T551" s="112">
        <f t="shared" si="301"/>
        <v>0</v>
      </c>
      <c r="U551" s="112">
        <f t="shared" si="301"/>
        <v>0</v>
      </c>
      <c r="V551" s="112">
        <f t="shared" si="301"/>
        <v>0</v>
      </c>
      <c r="W551" s="112">
        <f t="shared" si="301"/>
        <v>0</v>
      </c>
      <c r="X551" s="112">
        <f t="shared" si="301"/>
        <v>0</v>
      </c>
      <c r="Y551" s="112">
        <f t="shared" si="301"/>
        <v>0</v>
      </c>
      <c r="Z551" s="112">
        <f t="shared" si="301"/>
        <v>0</v>
      </c>
      <c r="AA551" s="112">
        <f t="shared" si="301"/>
        <v>0</v>
      </c>
    </row>
    <row r="552" spans="2:27" ht="16.5" hidden="1" thickTop="1" thickBot="1" x14ac:dyDescent="0.3"/>
    <row r="553" spans="2:27" ht="16.5" hidden="1" thickTop="1" thickBot="1" x14ac:dyDescent="0.3">
      <c r="B553" s="278" t="s">
        <v>111</v>
      </c>
      <c r="C553" s="46" t="s">
        <v>76</v>
      </c>
      <c r="D553" s="279" t="s">
        <v>299</v>
      </c>
    </row>
    <row r="554" spans="2:27" ht="15.75" hidden="1" thickTop="1" x14ac:dyDescent="0.25">
      <c r="B554" s="195" t="s">
        <v>24</v>
      </c>
      <c r="C554" s="196">
        <v>0</v>
      </c>
      <c r="D554" s="197">
        <v>1</v>
      </c>
      <c r="E554" s="197">
        <v>2</v>
      </c>
      <c r="F554" s="197">
        <v>3</v>
      </c>
      <c r="G554" s="197">
        <v>4</v>
      </c>
      <c r="H554" s="197">
        <v>5</v>
      </c>
      <c r="I554" s="197">
        <v>6</v>
      </c>
      <c r="J554" s="197">
        <v>7</v>
      </c>
      <c r="K554" s="197">
        <v>8</v>
      </c>
      <c r="L554" s="197">
        <v>9</v>
      </c>
      <c r="M554" s="197">
        <v>10</v>
      </c>
      <c r="N554" s="198">
        <v>11</v>
      </c>
      <c r="O554" s="197">
        <v>12</v>
      </c>
      <c r="P554" s="197">
        <v>13</v>
      </c>
      <c r="Q554" s="197">
        <v>14</v>
      </c>
      <c r="R554" s="197">
        <v>15</v>
      </c>
      <c r="S554" s="197">
        <v>16</v>
      </c>
      <c r="T554" s="197">
        <v>17</v>
      </c>
      <c r="U554" s="197">
        <v>18</v>
      </c>
      <c r="V554" s="197">
        <v>19</v>
      </c>
      <c r="W554" s="197">
        <v>20</v>
      </c>
      <c r="X554" s="197">
        <v>21</v>
      </c>
      <c r="Y554" s="197">
        <v>22</v>
      </c>
      <c r="Z554" s="197">
        <v>23</v>
      </c>
      <c r="AA554" s="197">
        <v>24</v>
      </c>
    </row>
    <row r="555" spans="2:27" hidden="1" x14ac:dyDescent="0.25">
      <c r="B555" s="199" t="s">
        <v>25</v>
      </c>
      <c r="C555" s="197">
        <f t="shared" ref="C555:H555" si="302">C554*360/24</f>
        <v>0</v>
      </c>
      <c r="D555" s="197">
        <f t="shared" si="302"/>
        <v>15</v>
      </c>
      <c r="E555" s="197">
        <f t="shared" si="302"/>
        <v>30</v>
      </c>
      <c r="F555" s="197">
        <f t="shared" si="302"/>
        <v>45</v>
      </c>
      <c r="G555" s="197">
        <f t="shared" si="302"/>
        <v>60</v>
      </c>
      <c r="H555" s="197">
        <f t="shared" si="302"/>
        <v>75</v>
      </c>
      <c r="I555" s="197">
        <f t="shared" ref="I555:O555" si="303">I554*360/24</f>
        <v>90</v>
      </c>
      <c r="J555" s="197">
        <f t="shared" si="303"/>
        <v>105</v>
      </c>
      <c r="K555" s="197">
        <f t="shared" si="303"/>
        <v>120</v>
      </c>
      <c r="L555" s="197">
        <f t="shared" si="303"/>
        <v>135</v>
      </c>
      <c r="M555" s="197">
        <f t="shared" si="303"/>
        <v>150</v>
      </c>
      <c r="N555" s="198">
        <f t="shared" si="303"/>
        <v>165</v>
      </c>
      <c r="O555" s="197">
        <f t="shared" si="303"/>
        <v>180</v>
      </c>
      <c r="P555" s="197">
        <f>P554*360/24</f>
        <v>195</v>
      </c>
      <c r="Q555" s="197">
        <f>Q554*360/24</f>
        <v>210</v>
      </c>
      <c r="R555" s="197">
        <f>R554*360/24</f>
        <v>225</v>
      </c>
      <c r="S555" s="197">
        <f t="shared" ref="S555:AA555" si="304">S554*360/24</f>
        <v>240</v>
      </c>
      <c r="T555" s="197">
        <f t="shared" si="304"/>
        <v>255</v>
      </c>
      <c r="U555" s="197">
        <f t="shared" si="304"/>
        <v>270</v>
      </c>
      <c r="V555" s="197">
        <f t="shared" si="304"/>
        <v>285</v>
      </c>
      <c r="W555" s="197">
        <f t="shared" si="304"/>
        <v>300</v>
      </c>
      <c r="X555" s="197">
        <f t="shared" si="304"/>
        <v>315</v>
      </c>
      <c r="Y555" s="197">
        <f t="shared" si="304"/>
        <v>330</v>
      </c>
      <c r="Z555" s="197">
        <f t="shared" si="304"/>
        <v>345</v>
      </c>
      <c r="AA555" s="197">
        <f t="shared" si="304"/>
        <v>360</v>
      </c>
    </row>
    <row r="556" spans="2:27" hidden="1" x14ac:dyDescent="0.25">
      <c r="B556" s="199" t="s">
        <v>70</v>
      </c>
      <c r="C556" s="201"/>
      <c r="D556" s="201"/>
      <c r="E556" s="201"/>
      <c r="F556" s="201"/>
      <c r="G556" s="201"/>
      <c r="H556" s="200">
        <f>$H$219</f>
        <v>6</v>
      </c>
      <c r="I556" s="200">
        <f>$I$219</f>
        <v>15</v>
      </c>
      <c r="J556" s="200">
        <f>$J$219</f>
        <v>25</v>
      </c>
      <c r="K556" s="200">
        <f>$K$219</f>
        <v>34</v>
      </c>
      <c r="L556" s="200">
        <f>$L$219</f>
        <v>44</v>
      </c>
      <c r="M556" s="200">
        <f>$M$219</f>
        <v>52</v>
      </c>
      <c r="N556" s="200">
        <f>$N$219</f>
        <v>58</v>
      </c>
      <c r="O556" s="200">
        <f>$O$219</f>
        <v>60</v>
      </c>
      <c r="P556" s="200">
        <f>$P$219</f>
        <v>58</v>
      </c>
      <c r="Q556" s="200">
        <f>$Q$219</f>
        <v>52</v>
      </c>
      <c r="R556" s="200">
        <f>$R$219</f>
        <v>44</v>
      </c>
      <c r="S556" s="200">
        <f>$S$219</f>
        <v>34</v>
      </c>
      <c r="T556" s="200">
        <f>$T$219</f>
        <v>25</v>
      </c>
      <c r="U556" s="200">
        <f>$U$219</f>
        <v>15</v>
      </c>
      <c r="V556" s="200">
        <f>$V$219</f>
        <v>6</v>
      </c>
      <c r="W556" s="201"/>
      <c r="X556" s="201"/>
      <c r="Y556" s="201"/>
      <c r="Z556" s="201"/>
      <c r="AA556" s="201"/>
    </row>
    <row r="557" spans="2:27" hidden="1" x14ac:dyDescent="0.25">
      <c r="B557" s="199" t="s">
        <v>17</v>
      </c>
      <c r="C557" s="201"/>
      <c r="D557" s="201"/>
      <c r="E557" s="201"/>
      <c r="F557" s="201"/>
      <c r="G557" s="201"/>
      <c r="H557" s="200">
        <f>$H$220</f>
        <v>67</v>
      </c>
      <c r="I557" s="200">
        <f>$I$220</f>
        <v>77</v>
      </c>
      <c r="J557" s="200">
        <f>$J$220</f>
        <v>88</v>
      </c>
      <c r="K557" s="200">
        <f>$K$220</f>
        <v>100</v>
      </c>
      <c r="L557" s="200">
        <f>$L$220</f>
        <v>114</v>
      </c>
      <c r="M557" s="200">
        <f>$M$220</f>
        <v>131</v>
      </c>
      <c r="N557" s="200">
        <f>$N$220</f>
        <v>152</v>
      </c>
      <c r="O557" s="200">
        <f>$O$220</f>
        <v>180</v>
      </c>
      <c r="P557" s="200">
        <f>$P$220</f>
        <v>208</v>
      </c>
      <c r="Q557" s="200">
        <f>$Q$220</f>
        <v>229</v>
      </c>
      <c r="R557" s="200">
        <f>$R$220</f>
        <v>246</v>
      </c>
      <c r="S557" s="200">
        <f>$S$220</f>
        <v>260</v>
      </c>
      <c r="T557" s="200">
        <f>$T$220</f>
        <v>272</v>
      </c>
      <c r="U557" s="200">
        <f>$U$220</f>
        <v>283</v>
      </c>
      <c r="V557" s="200">
        <f>$V$220</f>
        <v>293</v>
      </c>
      <c r="W557" s="201"/>
      <c r="X557" s="201"/>
      <c r="Y557" s="201"/>
      <c r="Z557" s="201"/>
      <c r="AA557" s="201"/>
    </row>
    <row r="558" spans="2:27" hidden="1" x14ac:dyDescent="0.25">
      <c r="B558" s="199" t="s">
        <v>71</v>
      </c>
      <c r="C558" s="201"/>
      <c r="D558" s="201"/>
      <c r="E558" s="201"/>
      <c r="F558" s="201"/>
      <c r="G558" s="201"/>
      <c r="H558" s="202">
        <f t="shared" ref="H558:V558" si="305">H557-$G$55</f>
        <v>-23</v>
      </c>
      <c r="I558" s="202">
        <f t="shared" si="305"/>
        <v>-13</v>
      </c>
      <c r="J558" s="202">
        <f t="shared" si="305"/>
        <v>-2</v>
      </c>
      <c r="K558" s="202">
        <f t="shared" si="305"/>
        <v>10</v>
      </c>
      <c r="L558" s="202">
        <f t="shared" si="305"/>
        <v>24</v>
      </c>
      <c r="M558" s="202">
        <f t="shared" si="305"/>
        <v>41</v>
      </c>
      <c r="N558" s="202">
        <f t="shared" si="305"/>
        <v>62</v>
      </c>
      <c r="O558" s="202">
        <f t="shared" si="305"/>
        <v>90</v>
      </c>
      <c r="P558" s="202">
        <f t="shared" si="305"/>
        <v>118</v>
      </c>
      <c r="Q558" s="202">
        <f t="shared" si="305"/>
        <v>139</v>
      </c>
      <c r="R558" s="202">
        <f t="shared" si="305"/>
        <v>156</v>
      </c>
      <c r="S558" s="202">
        <f t="shared" si="305"/>
        <v>170</v>
      </c>
      <c r="T558" s="202">
        <f t="shared" si="305"/>
        <v>182</v>
      </c>
      <c r="U558" s="202">
        <f t="shared" si="305"/>
        <v>193</v>
      </c>
      <c r="V558" s="202">
        <f t="shared" si="305"/>
        <v>203</v>
      </c>
      <c r="W558" s="201"/>
      <c r="X558" s="201"/>
      <c r="Y558" s="201"/>
      <c r="Z558" s="201"/>
      <c r="AA558" s="201"/>
    </row>
    <row r="559" spans="2:27" hidden="1" x14ac:dyDescent="0.25">
      <c r="B559" s="199" t="s">
        <v>18</v>
      </c>
      <c r="C559" s="201"/>
      <c r="D559" s="201"/>
      <c r="E559" s="201"/>
      <c r="F559" s="201"/>
      <c r="G559" s="201"/>
      <c r="H559" s="200">
        <f t="shared" ref="H559:V559" si="306">DEGREES(ACOS(SIN(RADIANS(H556))*COS(RADIANS($G$69))+COS(RADIANS(H556))*SIN(RADIANS($G$69))*COS(RADIANS(H557-$G$55))))</f>
        <v>23.728544441131962</v>
      </c>
      <c r="I559" s="200">
        <f t="shared" si="306"/>
        <v>19.75115384947604</v>
      </c>
      <c r="J559" s="200">
        <f t="shared" si="306"/>
        <v>25.07474527934481</v>
      </c>
      <c r="K559" s="200">
        <f t="shared" si="306"/>
        <v>35.269743476161004</v>
      </c>
      <c r="L559" s="200">
        <f t="shared" si="306"/>
        <v>48.917153775129769</v>
      </c>
      <c r="M559" s="200">
        <f t="shared" si="306"/>
        <v>62.3127108169083</v>
      </c>
      <c r="N559" s="200">
        <f t="shared" si="306"/>
        <v>75.594549584153839</v>
      </c>
      <c r="O559" s="200">
        <f t="shared" si="306"/>
        <v>90</v>
      </c>
      <c r="P559" s="200">
        <f t="shared" si="306"/>
        <v>104.40545041584615</v>
      </c>
      <c r="Q559" s="200">
        <f t="shared" si="306"/>
        <v>117.68728918309168</v>
      </c>
      <c r="R559" s="200">
        <f t="shared" si="306"/>
        <v>131.08284622487022</v>
      </c>
      <c r="S559" s="200">
        <f t="shared" si="306"/>
        <v>144.73025652383899</v>
      </c>
      <c r="T559" s="200">
        <f t="shared" si="306"/>
        <v>154.92525472065518</v>
      </c>
      <c r="U559" s="200">
        <f t="shared" si="306"/>
        <v>160.24884615052397</v>
      </c>
      <c r="V559" s="200">
        <f t="shared" si="306"/>
        <v>156.27145555886807</v>
      </c>
      <c r="W559" s="201"/>
      <c r="X559" s="201"/>
      <c r="Y559" s="201"/>
      <c r="Z559" s="201"/>
      <c r="AA559" s="201"/>
    </row>
    <row r="560" spans="2:27" hidden="1" x14ac:dyDescent="0.25">
      <c r="B560" s="199" t="s">
        <v>19</v>
      </c>
      <c r="C560" s="201"/>
      <c r="D560" s="201"/>
      <c r="E560" s="201"/>
      <c r="F560" s="201"/>
      <c r="G560" s="201"/>
      <c r="H560" s="200">
        <f>IF(H556=0,0,1350*EXP(-0.1*5*POWER(0.971667424/SIN(RADIANS(H556)),0.8)))</f>
        <v>68.862358499166476</v>
      </c>
      <c r="I560" s="200">
        <f t="shared" ref="I560:U560" si="307">IF(I556=0,0,1350*EXP(-0.1*5*POWER(0.971667424/SIN(RADIANS(I556)),0.8)))</f>
        <v>319.614258969052</v>
      </c>
      <c r="J560" s="200">
        <f t="shared" si="307"/>
        <v>510.10031844404784</v>
      </c>
      <c r="K560" s="200">
        <f t="shared" si="307"/>
        <v>620.13681398635629</v>
      </c>
      <c r="L560" s="200">
        <f t="shared" si="307"/>
        <v>701.95963780053887</v>
      </c>
      <c r="M560" s="200">
        <f t="shared" si="307"/>
        <v>747.41996526206708</v>
      </c>
      <c r="N560" s="200">
        <f t="shared" si="307"/>
        <v>773.05964028757819</v>
      </c>
      <c r="O560" s="200">
        <f t="shared" si="307"/>
        <v>780.26522234637525</v>
      </c>
      <c r="P560" s="200">
        <f t="shared" si="307"/>
        <v>773.05964028757819</v>
      </c>
      <c r="Q560" s="200">
        <f t="shared" si="307"/>
        <v>747.41996526206708</v>
      </c>
      <c r="R560" s="200">
        <f t="shared" si="307"/>
        <v>701.95963780053887</v>
      </c>
      <c r="S560" s="200">
        <f t="shared" si="307"/>
        <v>620.13681398635629</v>
      </c>
      <c r="T560" s="200">
        <f t="shared" si="307"/>
        <v>510.10031844404784</v>
      </c>
      <c r="U560" s="200">
        <f t="shared" si="307"/>
        <v>319.614258969052</v>
      </c>
      <c r="V560" s="200">
        <f>IF(V556=0,0,1350*EXP(-0.1*5*POWER(0.971667424/SIN(RADIANS(V556)),0.8)))</f>
        <v>68.862358499166476</v>
      </c>
      <c r="W560" s="201"/>
      <c r="X560" s="201"/>
      <c r="Y560" s="201"/>
      <c r="Z560" s="201"/>
      <c r="AA560" s="201"/>
    </row>
    <row r="561" spans="2:27" hidden="1" x14ac:dyDescent="0.25">
      <c r="B561" s="199" t="s">
        <v>20</v>
      </c>
      <c r="C561" s="201"/>
      <c r="D561" s="201"/>
      <c r="E561" s="201"/>
      <c r="F561" s="201"/>
      <c r="G561" s="201"/>
      <c r="H561" s="200">
        <f t="shared" ref="H561:V561" si="308">IF(H560*COS(RADIANS(H559))&lt;0,0,H560*COS(RADIANS(H559)))</f>
        <v>63.040888381526763</v>
      </c>
      <c r="I561" s="200">
        <f t="shared" si="308"/>
        <v>300.81109959914528</v>
      </c>
      <c r="J561" s="200">
        <f t="shared" si="308"/>
        <v>462.02626529979608</v>
      </c>
      <c r="K561" s="200">
        <f t="shared" si="308"/>
        <v>506.3061307448915</v>
      </c>
      <c r="L561" s="200">
        <f t="shared" si="308"/>
        <v>461.29250018132137</v>
      </c>
      <c r="M561" s="200">
        <f t="shared" si="308"/>
        <v>347.28540837784794</v>
      </c>
      <c r="N561" s="202">
        <f t="shared" si="308"/>
        <v>192.32334285694529</v>
      </c>
      <c r="O561" s="200">
        <f t="shared" si="308"/>
        <v>4.7797036578829623E-14</v>
      </c>
      <c r="P561" s="200">
        <f t="shared" si="308"/>
        <v>0</v>
      </c>
      <c r="Q561" s="200">
        <f t="shared" si="308"/>
        <v>0</v>
      </c>
      <c r="R561" s="200">
        <f t="shared" si="308"/>
        <v>0</v>
      </c>
      <c r="S561" s="200">
        <f t="shared" si="308"/>
        <v>0</v>
      </c>
      <c r="T561" s="200">
        <f t="shared" si="308"/>
        <v>0</v>
      </c>
      <c r="U561" s="200">
        <f t="shared" si="308"/>
        <v>0</v>
      </c>
      <c r="V561" s="200">
        <f t="shared" si="308"/>
        <v>0</v>
      </c>
      <c r="W561" s="201"/>
      <c r="X561" s="201"/>
      <c r="Y561" s="201"/>
      <c r="Z561" s="201"/>
      <c r="AA561" s="201"/>
    </row>
    <row r="562" spans="2:27" hidden="1" x14ac:dyDescent="0.25">
      <c r="B562" s="199" t="s">
        <v>21</v>
      </c>
      <c r="C562" s="201"/>
      <c r="D562" s="201"/>
      <c r="E562" s="201"/>
      <c r="F562" s="201"/>
      <c r="G562" s="201"/>
      <c r="H562" s="200">
        <f>(1350-0.5*H560)*SIN(RADIANS(H556))/5</f>
        <v>27.502877431176028</v>
      </c>
      <c r="I562" s="200">
        <f>(1350-0.5*I560)*SIN(RADIANS(I556))/5</f>
        <v>61.608916446928617</v>
      </c>
      <c r="J562" s="200">
        <f>(1350-0.5*J560)*SIN(RADIANS(J556))/5</f>
        <v>92.549159680568778</v>
      </c>
      <c r="K562" s="200">
        <f t="shared" ref="K562:V562" si="309">(1350-0.5*K560)*SIN(RADIANS(K556))/5</f>
        <v>116.30447338088877</v>
      </c>
      <c r="L562" s="200">
        <f t="shared" si="309"/>
        <v>138.79554621167821</v>
      </c>
      <c r="M562" s="200">
        <f t="shared" si="309"/>
        <v>153.86540646512782</v>
      </c>
      <c r="N562" s="202">
        <f t="shared" si="309"/>
        <v>163.41381034610978</v>
      </c>
      <c r="O562" s="200">
        <f t="shared" si="309"/>
        <v>166.25390859765099</v>
      </c>
      <c r="P562" s="200">
        <f t="shared" si="309"/>
        <v>163.41381034610978</v>
      </c>
      <c r="Q562" s="200">
        <f t="shared" si="309"/>
        <v>153.86540646512782</v>
      </c>
      <c r="R562" s="200">
        <f t="shared" si="309"/>
        <v>138.79554621167821</v>
      </c>
      <c r="S562" s="200">
        <f t="shared" si="309"/>
        <v>116.30447338088877</v>
      </c>
      <c r="T562" s="200">
        <f t="shared" si="309"/>
        <v>92.549159680568778</v>
      </c>
      <c r="U562" s="200">
        <f t="shared" si="309"/>
        <v>61.608916446928617</v>
      </c>
      <c r="V562" s="200">
        <f t="shared" si="309"/>
        <v>27.502877431176028</v>
      </c>
      <c r="W562" s="201"/>
      <c r="X562" s="201"/>
      <c r="Y562" s="201"/>
      <c r="Z562" s="201"/>
      <c r="AA562" s="201"/>
    </row>
    <row r="563" spans="2:27" hidden="1" x14ac:dyDescent="0.25">
      <c r="B563" s="199" t="s">
        <v>22</v>
      </c>
      <c r="C563" s="201"/>
      <c r="D563" s="201"/>
      <c r="E563" s="201"/>
      <c r="F563" s="201"/>
      <c r="G563" s="201"/>
      <c r="H563" s="200">
        <f>H561+H562</f>
        <v>90.543765812702787</v>
      </c>
      <c r="I563" s="200">
        <f>I561+I562</f>
        <v>362.4200160460739</v>
      </c>
      <c r="J563" s="200">
        <f>J561+J562</f>
        <v>554.57542498036491</v>
      </c>
      <c r="K563" s="200">
        <f t="shared" ref="K563:V563" si="310">K561+K562</f>
        <v>622.61060412578024</v>
      </c>
      <c r="L563" s="200">
        <f t="shared" si="310"/>
        <v>600.08804639299956</v>
      </c>
      <c r="M563" s="200">
        <f t="shared" si="310"/>
        <v>501.15081484297576</v>
      </c>
      <c r="N563" s="202">
        <f t="shared" si="310"/>
        <v>355.73715320305507</v>
      </c>
      <c r="O563" s="200">
        <f t="shared" si="310"/>
        <v>166.25390859765105</v>
      </c>
      <c r="P563" s="200">
        <f t="shared" si="310"/>
        <v>163.41381034610978</v>
      </c>
      <c r="Q563" s="200">
        <f t="shared" si="310"/>
        <v>153.86540646512782</v>
      </c>
      <c r="R563" s="200">
        <f t="shared" si="310"/>
        <v>138.79554621167821</v>
      </c>
      <c r="S563" s="200">
        <f t="shared" si="310"/>
        <v>116.30447338088877</v>
      </c>
      <c r="T563" s="200">
        <f t="shared" si="310"/>
        <v>92.549159680568778</v>
      </c>
      <c r="U563" s="200">
        <f t="shared" si="310"/>
        <v>61.608916446928617</v>
      </c>
      <c r="V563" s="200">
        <f t="shared" si="310"/>
        <v>27.502877431176028</v>
      </c>
      <c r="W563" s="201"/>
      <c r="X563" s="201"/>
      <c r="Y563" s="201"/>
      <c r="Z563" s="201"/>
      <c r="AA563" s="201"/>
    </row>
    <row r="564" spans="2:27" hidden="1" x14ac:dyDescent="0.25">
      <c r="B564" s="199" t="s">
        <v>90</v>
      </c>
      <c r="C564" s="201"/>
      <c r="D564" s="201"/>
      <c r="E564" s="201"/>
      <c r="F564" s="201"/>
      <c r="G564" s="201"/>
      <c r="H564" s="200">
        <f>0.87-1.47*POWER(H559/100,5)</f>
        <v>0.86889420956951857</v>
      </c>
      <c r="I564" s="200">
        <f>0.87-1.47*POWER(I559/100,5)</f>
        <v>0.8695581450809251</v>
      </c>
      <c r="J564" s="200">
        <f>0.87-1.47*POWER(J559/100,5)</f>
        <v>0.86854286434721062</v>
      </c>
      <c r="K564" s="200">
        <f t="shared" ref="K564:V564" si="311">0.87-1.47*POWER(K559/100,5)</f>
        <v>0.86197714691229066</v>
      </c>
      <c r="L564" s="200">
        <f t="shared" si="311"/>
        <v>0.82882598352137005</v>
      </c>
      <c r="M564" s="200">
        <f t="shared" si="311"/>
        <v>0.73189781191249514</v>
      </c>
      <c r="N564" s="202">
        <f t="shared" si="311"/>
        <v>0.5071143845965127</v>
      </c>
      <c r="O564" s="200">
        <f t="shared" si="311"/>
        <v>1.9796999999996956E-3</v>
      </c>
      <c r="P564" s="200">
        <f t="shared" si="311"/>
        <v>-0.95361514900664879</v>
      </c>
      <c r="Q564" s="200">
        <f t="shared" si="311"/>
        <v>-2.4486781175865495</v>
      </c>
      <c r="R564" s="200">
        <f t="shared" si="311"/>
        <v>-4.8191403567108697</v>
      </c>
      <c r="S564" s="200">
        <f t="shared" si="311"/>
        <v>-8.4649929450556218</v>
      </c>
      <c r="T564" s="200">
        <f t="shared" si="311"/>
        <v>-12.249836687736442</v>
      </c>
      <c r="U564" s="200">
        <f t="shared" si="311"/>
        <v>-14.664307237337734</v>
      </c>
      <c r="V564" s="200">
        <f t="shared" si="311"/>
        <v>-12.82984398320375</v>
      </c>
      <c r="W564" s="201"/>
      <c r="X564" s="201"/>
      <c r="Y564" s="201"/>
      <c r="Z564" s="201"/>
      <c r="AA564" s="201"/>
    </row>
    <row r="565" spans="2:27" hidden="1" x14ac:dyDescent="0.25">
      <c r="B565" s="199" t="s">
        <v>26</v>
      </c>
      <c r="C565" s="201"/>
      <c r="D565" s="201"/>
      <c r="E565" s="201"/>
      <c r="F565" s="201"/>
      <c r="G565" s="201"/>
      <c r="H565" s="200">
        <f>H561*H564+H562*0.85</f>
        <v>78.153308697326565</v>
      </c>
      <c r="I565" s="200">
        <f t="shared" ref="I565:V565" si="312">I561*I564+I562*0.85</f>
        <v>313.94032076707555</v>
      </c>
      <c r="J565" s="200">
        <f t="shared" si="312"/>
        <v>479.95640159561265</v>
      </c>
      <c r="K565" s="200">
        <f t="shared" si="312"/>
        <v>535.28311641743824</v>
      </c>
      <c r="L565" s="200">
        <f t="shared" si="312"/>
        <v>500.30742443374191</v>
      </c>
      <c r="M565" s="200">
        <f t="shared" si="312"/>
        <v>384.96302599624289</v>
      </c>
      <c r="N565" s="200">
        <f t="shared" si="312"/>
        <v>236.43167245063722</v>
      </c>
      <c r="O565" s="200">
        <f t="shared" si="312"/>
        <v>141.31582230800333</v>
      </c>
      <c r="P565" s="200">
        <f t="shared" si="312"/>
        <v>138.90173879419331</v>
      </c>
      <c r="Q565" s="200">
        <f t="shared" si="312"/>
        <v>130.78559549535865</v>
      </c>
      <c r="R565" s="200">
        <f t="shared" si="312"/>
        <v>117.97621427992648</v>
      </c>
      <c r="S565" s="200">
        <f t="shared" si="312"/>
        <v>98.858802373755452</v>
      </c>
      <c r="T565" s="200">
        <f t="shared" si="312"/>
        <v>78.666785728483461</v>
      </c>
      <c r="U565" s="200">
        <f t="shared" si="312"/>
        <v>52.367578979889323</v>
      </c>
      <c r="V565" s="200">
        <f t="shared" si="312"/>
        <v>23.377445816499623</v>
      </c>
      <c r="W565" s="201"/>
      <c r="X565" s="201"/>
      <c r="Y565" s="201"/>
      <c r="Z565" s="201"/>
      <c r="AA565" s="201"/>
    </row>
    <row r="566" spans="2:27" hidden="1" x14ac:dyDescent="0.25">
      <c r="B566" s="199" t="s">
        <v>27</v>
      </c>
      <c r="C566" s="201"/>
      <c r="D566" s="201"/>
      <c r="E566" s="201"/>
      <c r="F566" s="201"/>
      <c r="G566" s="201"/>
      <c r="H566" s="200">
        <f>H562*0.85</f>
        <v>23.377445816499623</v>
      </c>
      <c r="I566" s="200">
        <f>I562*0.85</f>
        <v>52.367578979889323</v>
      </c>
      <c r="J566" s="200">
        <f>J562*0.85</f>
        <v>78.666785728483461</v>
      </c>
      <c r="K566" s="200">
        <f t="shared" ref="K566:V566" si="313">K562*0.85</f>
        <v>98.858802373755452</v>
      </c>
      <c r="L566" s="200">
        <f t="shared" si="313"/>
        <v>117.97621427992648</v>
      </c>
      <c r="M566" s="200">
        <f t="shared" si="313"/>
        <v>130.78559549535865</v>
      </c>
      <c r="N566" s="200">
        <f t="shared" si="313"/>
        <v>138.90173879419331</v>
      </c>
      <c r="O566" s="200">
        <f t="shared" si="313"/>
        <v>141.31582230800333</v>
      </c>
      <c r="P566" s="200">
        <f t="shared" si="313"/>
        <v>138.90173879419331</v>
      </c>
      <c r="Q566" s="200">
        <f t="shared" si="313"/>
        <v>130.78559549535865</v>
      </c>
      <c r="R566" s="200">
        <f t="shared" si="313"/>
        <v>117.97621427992648</v>
      </c>
      <c r="S566" s="200">
        <f t="shared" si="313"/>
        <v>98.858802373755452</v>
      </c>
      <c r="T566" s="200">
        <f t="shared" si="313"/>
        <v>78.666785728483461</v>
      </c>
      <c r="U566" s="200">
        <f t="shared" si="313"/>
        <v>52.367578979889323</v>
      </c>
      <c r="V566" s="200">
        <f t="shared" si="313"/>
        <v>23.377445816499623</v>
      </c>
      <c r="W566" s="201"/>
      <c r="X566" s="201"/>
      <c r="Y566" s="201"/>
      <c r="Z566" s="201"/>
      <c r="AA566" s="201"/>
    </row>
    <row r="567" spans="2:27" hidden="1" x14ac:dyDescent="0.25">
      <c r="B567" s="199" t="s">
        <v>113</v>
      </c>
      <c r="C567" s="201"/>
      <c r="D567" s="201"/>
      <c r="E567" s="201"/>
      <c r="F567" s="201"/>
      <c r="G567" s="201"/>
      <c r="H567" s="203">
        <f t="shared" ref="H567:V567" si="314">$G$64*TAN(RADIANS(ABS(H557-$G$55)))</f>
        <v>0</v>
      </c>
      <c r="I567" s="203">
        <f t="shared" si="314"/>
        <v>0</v>
      </c>
      <c r="J567" s="203">
        <f t="shared" si="314"/>
        <v>0</v>
      </c>
      <c r="K567" s="203">
        <f t="shared" si="314"/>
        <v>0</v>
      </c>
      <c r="L567" s="203">
        <f t="shared" si="314"/>
        <v>0</v>
      </c>
      <c r="M567" s="203">
        <f t="shared" si="314"/>
        <v>0</v>
      </c>
      <c r="N567" s="203">
        <f t="shared" si="314"/>
        <v>0</v>
      </c>
      <c r="O567" s="203">
        <f t="shared" si="314"/>
        <v>0</v>
      </c>
      <c r="P567" s="203">
        <f t="shared" si="314"/>
        <v>0</v>
      </c>
      <c r="Q567" s="203">
        <f t="shared" si="314"/>
        <v>0</v>
      </c>
      <c r="R567" s="203">
        <f t="shared" si="314"/>
        <v>0</v>
      </c>
      <c r="S567" s="203">
        <f t="shared" si="314"/>
        <v>0</v>
      </c>
      <c r="T567" s="203">
        <f t="shared" si="314"/>
        <v>0</v>
      </c>
      <c r="U567" s="203">
        <f t="shared" si="314"/>
        <v>0</v>
      </c>
      <c r="V567" s="203">
        <f t="shared" si="314"/>
        <v>0</v>
      </c>
      <c r="W567" s="201"/>
      <c r="X567" s="201"/>
      <c r="Y567" s="201"/>
      <c r="Z567" s="201"/>
      <c r="AA567" s="201"/>
    </row>
    <row r="568" spans="2:27" hidden="1" x14ac:dyDescent="0.25">
      <c r="B568" s="199" t="s">
        <v>115</v>
      </c>
      <c r="C568" s="201"/>
      <c r="D568" s="201"/>
      <c r="E568" s="201"/>
      <c r="F568" s="201"/>
      <c r="G568" s="201"/>
      <c r="H568" s="203">
        <f t="shared" ref="H568:V568" si="315">$G$65*TAN(RADIANS(H556))/COS(RADIANS(H557-$G$55))</f>
        <v>0</v>
      </c>
      <c r="I568" s="203">
        <f t="shared" si="315"/>
        <v>0</v>
      </c>
      <c r="J568" s="203">
        <f t="shared" si="315"/>
        <v>0</v>
      </c>
      <c r="K568" s="203">
        <f t="shared" si="315"/>
        <v>0</v>
      </c>
      <c r="L568" s="203">
        <f t="shared" si="315"/>
        <v>0</v>
      </c>
      <c r="M568" s="203">
        <f t="shared" si="315"/>
        <v>0</v>
      </c>
      <c r="N568" s="203">
        <f t="shared" si="315"/>
        <v>0</v>
      </c>
      <c r="O568" s="203">
        <f t="shared" si="315"/>
        <v>0</v>
      </c>
      <c r="P568" s="203">
        <f t="shared" si="315"/>
        <v>0</v>
      </c>
      <c r="Q568" s="203">
        <f t="shared" si="315"/>
        <v>0</v>
      </c>
      <c r="R568" s="203">
        <f t="shared" si="315"/>
        <v>0</v>
      </c>
      <c r="S568" s="203">
        <f t="shared" si="315"/>
        <v>0</v>
      </c>
      <c r="T568" s="203">
        <f t="shared" si="315"/>
        <v>0</v>
      </c>
      <c r="U568" s="203">
        <f t="shared" si="315"/>
        <v>0</v>
      </c>
      <c r="V568" s="203">
        <f t="shared" si="315"/>
        <v>0</v>
      </c>
      <c r="W568" s="201"/>
      <c r="X568" s="201"/>
      <c r="Y568" s="201"/>
      <c r="Z568" s="201"/>
      <c r="AA568" s="201"/>
    </row>
    <row r="569" spans="2:27" hidden="1" x14ac:dyDescent="0.25">
      <c r="B569" s="199" t="s">
        <v>121</v>
      </c>
      <c r="C569" s="201"/>
      <c r="D569" s="201"/>
      <c r="E569" s="201"/>
      <c r="F569" s="201"/>
      <c r="G569" s="201"/>
      <c r="H569" s="203">
        <f t="shared" ref="H569:V569" si="316">IF(H561=0,0,IF(H567&gt;$G$66+$G$67,IF($G$72-H567+$G$66+$G$67&lt;0,0,$G$72-H567+$G$66+$G$67),$G$72))</f>
        <v>0</v>
      </c>
      <c r="I569" s="203">
        <f t="shared" si="316"/>
        <v>0</v>
      </c>
      <c r="J569" s="203">
        <f t="shared" si="316"/>
        <v>0</v>
      </c>
      <c r="K569" s="203">
        <f t="shared" si="316"/>
        <v>0</v>
      </c>
      <c r="L569" s="203">
        <f t="shared" si="316"/>
        <v>0</v>
      </c>
      <c r="M569" s="203">
        <f t="shared" si="316"/>
        <v>0</v>
      </c>
      <c r="N569" s="203">
        <f t="shared" si="316"/>
        <v>0</v>
      </c>
      <c r="O569" s="203">
        <f t="shared" si="316"/>
        <v>0</v>
      </c>
      <c r="P569" s="203">
        <f t="shared" si="316"/>
        <v>0</v>
      </c>
      <c r="Q569" s="203">
        <f t="shared" si="316"/>
        <v>0</v>
      </c>
      <c r="R569" s="203">
        <f t="shared" si="316"/>
        <v>0</v>
      </c>
      <c r="S569" s="203">
        <f t="shared" si="316"/>
        <v>0</v>
      </c>
      <c r="T569" s="203">
        <f t="shared" si="316"/>
        <v>0</v>
      </c>
      <c r="U569" s="203">
        <f t="shared" si="316"/>
        <v>0</v>
      </c>
      <c r="V569" s="203">
        <f t="shared" si="316"/>
        <v>0</v>
      </c>
      <c r="W569" s="201"/>
      <c r="X569" s="201"/>
      <c r="Y569" s="201"/>
      <c r="Z569" s="201"/>
      <c r="AA569" s="201"/>
    </row>
    <row r="570" spans="2:27" hidden="1" x14ac:dyDescent="0.25">
      <c r="B570" s="199" t="s">
        <v>120</v>
      </c>
      <c r="C570" s="201"/>
      <c r="D570" s="201"/>
      <c r="E570" s="201"/>
      <c r="F570" s="201"/>
      <c r="G570" s="201"/>
      <c r="H570" s="203">
        <f t="shared" ref="H570:V570" si="317">IF(H561=0,0,IF(H568&gt;$G$66+$G$68,IF($G$73-H568+$G$66+$G$68&lt;0,0,$G$73-H568+$G$66+$G$68),$G$73))</f>
        <v>0</v>
      </c>
      <c r="I570" s="203">
        <f t="shared" si="317"/>
        <v>0</v>
      </c>
      <c r="J570" s="203">
        <f t="shared" si="317"/>
        <v>0</v>
      </c>
      <c r="K570" s="203">
        <f t="shared" si="317"/>
        <v>0</v>
      </c>
      <c r="L570" s="203">
        <f t="shared" si="317"/>
        <v>0</v>
      </c>
      <c r="M570" s="203">
        <f t="shared" si="317"/>
        <v>0</v>
      </c>
      <c r="N570" s="203">
        <f t="shared" si="317"/>
        <v>0</v>
      </c>
      <c r="O570" s="203">
        <f t="shared" si="317"/>
        <v>0</v>
      </c>
      <c r="P570" s="203">
        <f t="shared" si="317"/>
        <v>0</v>
      </c>
      <c r="Q570" s="203">
        <f t="shared" si="317"/>
        <v>0</v>
      </c>
      <c r="R570" s="203">
        <f t="shared" si="317"/>
        <v>0</v>
      </c>
      <c r="S570" s="203">
        <f t="shared" si="317"/>
        <v>0</v>
      </c>
      <c r="T570" s="203">
        <f t="shared" si="317"/>
        <v>0</v>
      </c>
      <c r="U570" s="203">
        <f t="shared" si="317"/>
        <v>0</v>
      </c>
      <c r="V570" s="203">
        <f t="shared" si="317"/>
        <v>0</v>
      </c>
      <c r="W570" s="201"/>
      <c r="X570" s="201"/>
      <c r="Y570" s="201"/>
      <c r="Z570" s="201"/>
      <c r="AA570" s="201"/>
    </row>
    <row r="571" spans="2:27" ht="15.75" hidden="1" thickBot="1" x14ac:dyDescent="0.3">
      <c r="B571" s="199" t="s">
        <v>23</v>
      </c>
      <c r="C571" s="205"/>
      <c r="D571" s="205"/>
      <c r="E571" s="205"/>
      <c r="F571" s="205"/>
      <c r="G571" s="205"/>
      <c r="H571" s="204">
        <f t="shared" ref="H571:V571" si="318">IF(H569*H570&lt;0,0,H569*H570)</f>
        <v>0</v>
      </c>
      <c r="I571" s="204">
        <f t="shared" si="318"/>
        <v>0</v>
      </c>
      <c r="J571" s="204">
        <f t="shared" si="318"/>
        <v>0</v>
      </c>
      <c r="K571" s="204">
        <f t="shared" si="318"/>
        <v>0</v>
      </c>
      <c r="L571" s="204">
        <f t="shared" si="318"/>
        <v>0</v>
      </c>
      <c r="M571" s="204">
        <f t="shared" si="318"/>
        <v>0</v>
      </c>
      <c r="N571" s="204">
        <f t="shared" si="318"/>
        <v>0</v>
      </c>
      <c r="O571" s="204">
        <f t="shared" si="318"/>
        <v>0</v>
      </c>
      <c r="P571" s="204">
        <f t="shared" si="318"/>
        <v>0</v>
      </c>
      <c r="Q571" s="204">
        <f t="shared" si="318"/>
        <v>0</v>
      </c>
      <c r="R571" s="204">
        <f t="shared" si="318"/>
        <v>0</v>
      </c>
      <c r="S571" s="204">
        <f t="shared" si="318"/>
        <v>0</v>
      </c>
      <c r="T571" s="204">
        <f t="shared" si="318"/>
        <v>0</v>
      </c>
      <c r="U571" s="204">
        <f t="shared" si="318"/>
        <v>0</v>
      </c>
      <c r="V571" s="204">
        <f t="shared" si="318"/>
        <v>0</v>
      </c>
      <c r="W571" s="205"/>
      <c r="X571" s="205"/>
      <c r="Y571" s="205"/>
      <c r="Z571" s="205"/>
      <c r="AA571" s="205"/>
    </row>
    <row r="572" spans="2:27" ht="16.5" hidden="1" thickTop="1" thickBot="1" x14ac:dyDescent="0.3">
      <c r="B572" s="206" t="s">
        <v>136</v>
      </c>
      <c r="C572" s="207">
        <f t="shared" ref="C572:AA572" si="319">(C571*C565*$C$15+($G$72*$G$73-C571)*C566)*$G$74*$G$75*$G$70</f>
        <v>0</v>
      </c>
      <c r="D572" s="207">
        <f t="shared" si="319"/>
        <v>0</v>
      </c>
      <c r="E572" s="207">
        <f t="shared" si="319"/>
        <v>0</v>
      </c>
      <c r="F572" s="207">
        <f t="shared" si="319"/>
        <v>0</v>
      </c>
      <c r="G572" s="207">
        <f t="shared" si="319"/>
        <v>0</v>
      </c>
      <c r="H572" s="207">
        <f t="shared" si="319"/>
        <v>0</v>
      </c>
      <c r="I572" s="207">
        <f t="shared" si="319"/>
        <v>0</v>
      </c>
      <c r="J572" s="207">
        <f t="shared" si="319"/>
        <v>0</v>
      </c>
      <c r="K572" s="207">
        <f t="shared" si="319"/>
        <v>0</v>
      </c>
      <c r="L572" s="207">
        <f t="shared" si="319"/>
        <v>0</v>
      </c>
      <c r="M572" s="207">
        <f t="shared" si="319"/>
        <v>0</v>
      </c>
      <c r="N572" s="207">
        <f t="shared" si="319"/>
        <v>0</v>
      </c>
      <c r="O572" s="207">
        <f t="shared" si="319"/>
        <v>0</v>
      </c>
      <c r="P572" s="207">
        <f t="shared" si="319"/>
        <v>0</v>
      </c>
      <c r="Q572" s="207">
        <f t="shared" si="319"/>
        <v>0</v>
      </c>
      <c r="R572" s="207">
        <f t="shared" si="319"/>
        <v>0</v>
      </c>
      <c r="S572" s="207">
        <f t="shared" si="319"/>
        <v>0</v>
      </c>
      <c r="T572" s="207">
        <f t="shared" si="319"/>
        <v>0</v>
      </c>
      <c r="U572" s="207">
        <f t="shared" si="319"/>
        <v>0</v>
      </c>
      <c r="V572" s="207">
        <f t="shared" si="319"/>
        <v>0</v>
      </c>
      <c r="W572" s="207">
        <f t="shared" si="319"/>
        <v>0</v>
      </c>
      <c r="X572" s="207">
        <f t="shared" si="319"/>
        <v>0</v>
      </c>
      <c r="Y572" s="207">
        <f t="shared" si="319"/>
        <v>0</v>
      </c>
      <c r="Z572" s="207">
        <f t="shared" si="319"/>
        <v>0</v>
      </c>
      <c r="AA572" s="207">
        <f t="shared" si="319"/>
        <v>0</v>
      </c>
    </row>
    <row r="573" spans="2:27" ht="16.5" hidden="1" thickTop="1" thickBot="1" x14ac:dyDescent="0.3">
      <c r="B573" s="208" t="s">
        <v>137</v>
      </c>
      <c r="C573" s="209">
        <f>$C$236</f>
        <v>18.05025253169417</v>
      </c>
      <c r="D573" s="209">
        <f>$D$236</f>
        <v>16.937822173508927</v>
      </c>
      <c r="E573" s="209">
        <f>$E$236</f>
        <v>16.238519215976524</v>
      </c>
      <c r="F573" s="209">
        <f>$F$236</f>
        <v>16</v>
      </c>
      <c r="G573" s="209">
        <f>$G$236</f>
        <v>16.238519215976524</v>
      </c>
      <c r="H573" s="209">
        <f>$H$236</f>
        <v>16.93782217350893</v>
      </c>
      <c r="I573" s="209">
        <f>$I$236</f>
        <v>18.05025253169417</v>
      </c>
      <c r="J573" s="209">
        <f>$J$236</f>
        <v>19.5</v>
      </c>
      <c r="K573" s="209">
        <f>$K$236</f>
        <v>21.188266684282354</v>
      </c>
      <c r="L573" s="209">
        <f>$L$236</f>
        <v>23</v>
      </c>
      <c r="M573" s="209">
        <f>$M$236</f>
        <v>24.811733315717646</v>
      </c>
      <c r="N573" s="209">
        <f>$N$236</f>
        <v>26.5</v>
      </c>
      <c r="O573" s="209">
        <f>$O$236</f>
        <v>27.949747468305834</v>
      </c>
      <c r="P573" s="209">
        <f>$P$236</f>
        <v>29.06217782649107</v>
      </c>
      <c r="Q573" s="209">
        <f>$Q$236</f>
        <v>29.76148078402348</v>
      </c>
      <c r="R573" s="209">
        <f>$R$236</f>
        <v>30</v>
      </c>
      <c r="S573" s="209">
        <f>$S$236</f>
        <v>29.76148078402348</v>
      </c>
      <c r="T573" s="209">
        <f>$T$236</f>
        <v>29.06217782649107</v>
      </c>
      <c r="U573" s="209">
        <f>$U$236</f>
        <v>27.949747468305834</v>
      </c>
      <c r="V573" s="209">
        <f>$V$236</f>
        <v>26.5</v>
      </c>
      <c r="W573" s="209">
        <f>$W$236</f>
        <v>24.811733315717646</v>
      </c>
      <c r="X573" s="209">
        <f>$X$236</f>
        <v>23</v>
      </c>
      <c r="Y573" s="209">
        <f>$Y$236</f>
        <v>21.188266684282354</v>
      </c>
      <c r="Z573" s="209">
        <f>$Z$236</f>
        <v>19.5</v>
      </c>
      <c r="AA573" s="209">
        <f>$AA$236</f>
        <v>18.05025253169417</v>
      </c>
    </row>
    <row r="574" spans="2:27" ht="16.5" hidden="1" thickTop="1" thickBot="1" x14ac:dyDescent="0.3">
      <c r="B574" s="210" t="s">
        <v>163</v>
      </c>
      <c r="C574" s="211">
        <f t="shared" ref="C574:AA574" si="320">$G$62*$G$63*$G$70*$G$71*(C573-$C$16)</f>
        <v>0</v>
      </c>
      <c r="D574" s="211">
        <f t="shared" si="320"/>
        <v>0</v>
      </c>
      <c r="E574" s="211">
        <f t="shared" si="320"/>
        <v>0</v>
      </c>
      <c r="F574" s="211">
        <f t="shared" si="320"/>
        <v>0</v>
      </c>
      <c r="G574" s="211">
        <f t="shared" si="320"/>
        <v>0</v>
      </c>
      <c r="H574" s="211">
        <f t="shared" si="320"/>
        <v>0</v>
      </c>
      <c r="I574" s="211">
        <f t="shared" si="320"/>
        <v>0</v>
      </c>
      <c r="J574" s="211">
        <f t="shared" si="320"/>
        <v>0</v>
      </c>
      <c r="K574" s="211">
        <f t="shared" si="320"/>
        <v>0</v>
      </c>
      <c r="L574" s="211">
        <f t="shared" si="320"/>
        <v>0</v>
      </c>
      <c r="M574" s="211">
        <f t="shared" si="320"/>
        <v>0</v>
      </c>
      <c r="N574" s="211">
        <f t="shared" si="320"/>
        <v>0</v>
      </c>
      <c r="O574" s="211">
        <f t="shared" si="320"/>
        <v>0</v>
      </c>
      <c r="P574" s="211">
        <f t="shared" si="320"/>
        <v>0</v>
      </c>
      <c r="Q574" s="211">
        <f t="shared" si="320"/>
        <v>0</v>
      </c>
      <c r="R574" s="211">
        <f t="shared" si="320"/>
        <v>0</v>
      </c>
      <c r="S574" s="211">
        <f t="shared" si="320"/>
        <v>0</v>
      </c>
      <c r="T574" s="211">
        <f t="shared" si="320"/>
        <v>0</v>
      </c>
      <c r="U574" s="211">
        <f t="shared" si="320"/>
        <v>0</v>
      </c>
      <c r="V574" s="211">
        <f t="shared" si="320"/>
        <v>0</v>
      </c>
      <c r="W574" s="211">
        <f t="shared" si="320"/>
        <v>0</v>
      </c>
      <c r="X574" s="211">
        <f t="shared" si="320"/>
        <v>0</v>
      </c>
      <c r="Y574" s="211">
        <f t="shared" si="320"/>
        <v>0</v>
      </c>
      <c r="Z574" s="211">
        <f t="shared" si="320"/>
        <v>0</v>
      </c>
      <c r="AA574" s="211">
        <f t="shared" si="320"/>
        <v>0</v>
      </c>
    </row>
    <row r="575" spans="2:27" ht="16.5" hidden="1" thickTop="1" thickBot="1" x14ac:dyDescent="0.3">
      <c r="B575" s="107" t="s">
        <v>155</v>
      </c>
      <c r="C575" s="112">
        <f t="shared" ref="C575:H575" si="321">C572+C574</f>
        <v>0</v>
      </c>
      <c r="D575" s="112">
        <f t="shared" si="321"/>
        <v>0</v>
      </c>
      <c r="E575" s="112">
        <f t="shared" si="321"/>
        <v>0</v>
      </c>
      <c r="F575" s="112">
        <f t="shared" si="321"/>
        <v>0</v>
      </c>
      <c r="G575" s="112">
        <f t="shared" si="321"/>
        <v>0</v>
      </c>
      <c r="H575" s="112">
        <f t="shared" si="321"/>
        <v>0</v>
      </c>
      <c r="I575" s="112">
        <f t="shared" ref="I575:AA575" si="322">I572+I574</f>
        <v>0</v>
      </c>
      <c r="J575" s="112">
        <f t="shared" si="322"/>
        <v>0</v>
      </c>
      <c r="K575" s="112">
        <f t="shared" si="322"/>
        <v>0</v>
      </c>
      <c r="L575" s="112">
        <f t="shared" si="322"/>
        <v>0</v>
      </c>
      <c r="M575" s="112">
        <f t="shared" si="322"/>
        <v>0</v>
      </c>
      <c r="N575" s="112">
        <f t="shared" si="322"/>
        <v>0</v>
      </c>
      <c r="O575" s="112">
        <f t="shared" si="322"/>
        <v>0</v>
      </c>
      <c r="P575" s="112">
        <f t="shared" si="322"/>
        <v>0</v>
      </c>
      <c r="Q575" s="112">
        <f t="shared" si="322"/>
        <v>0</v>
      </c>
      <c r="R575" s="112">
        <f t="shared" si="322"/>
        <v>0</v>
      </c>
      <c r="S575" s="112">
        <f t="shared" si="322"/>
        <v>0</v>
      </c>
      <c r="T575" s="112">
        <f t="shared" si="322"/>
        <v>0</v>
      </c>
      <c r="U575" s="112">
        <f t="shared" si="322"/>
        <v>0</v>
      </c>
      <c r="V575" s="112">
        <f t="shared" si="322"/>
        <v>0</v>
      </c>
      <c r="W575" s="112">
        <f t="shared" si="322"/>
        <v>0</v>
      </c>
      <c r="X575" s="112">
        <f t="shared" si="322"/>
        <v>0</v>
      </c>
      <c r="Y575" s="112">
        <f t="shared" si="322"/>
        <v>0</v>
      </c>
      <c r="Z575" s="112">
        <f t="shared" si="322"/>
        <v>0</v>
      </c>
      <c r="AA575" s="112">
        <f t="shared" si="322"/>
        <v>0</v>
      </c>
    </row>
    <row r="576" spans="2:27" ht="16.5" hidden="1" thickTop="1" thickBot="1" x14ac:dyDescent="0.3"/>
    <row r="577" spans="2:27" ht="16.5" hidden="1" thickTop="1" thickBot="1" x14ac:dyDescent="0.3">
      <c r="B577" s="278" t="s">
        <v>111</v>
      </c>
      <c r="C577" s="46" t="s">
        <v>77</v>
      </c>
      <c r="D577" s="279" t="s">
        <v>299</v>
      </c>
    </row>
    <row r="578" spans="2:27" ht="15.75" hidden="1" thickTop="1" x14ac:dyDescent="0.25">
      <c r="B578" s="195" t="s">
        <v>24</v>
      </c>
      <c r="C578" s="196">
        <v>0</v>
      </c>
      <c r="D578" s="197">
        <v>1</v>
      </c>
      <c r="E578" s="197">
        <v>2</v>
      </c>
      <c r="F578" s="197">
        <v>3</v>
      </c>
      <c r="G578" s="197">
        <v>4</v>
      </c>
      <c r="H578" s="197">
        <v>5</v>
      </c>
      <c r="I578" s="197">
        <v>6</v>
      </c>
      <c r="J578" s="197">
        <v>7</v>
      </c>
      <c r="K578" s="197">
        <v>8</v>
      </c>
      <c r="L578" s="197">
        <v>9</v>
      </c>
      <c r="M578" s="197">
        <v>10</v>
      </c>
      <c r="N578" s="198">
        <v>11</v>
      </c>
      <c r="O578" s="197">
        <v>12</v>
      </c>
      <c r="P578" s="197">
        <v>13</v>
      </c>
      <c r="Q578" s="197">
        <v>14</v>
      </c>
      <c r="R578" s="197">
        <v>15</v>
      </c>
      <c r="S578" s="197">
        <v>16</v>
      </c>
      <c r="T578" s="197">
        <v>17</v>
      </c>
      <c r="U578" s="197">
        <v>18</v>
      </c>
      <c r="V578" s="197">
        <v>19</v>
      </c>
      <c r="W578" s="197">
        <v>20</v>
      </c>
      <c r="X578" s="197">
        <v>21</v>
      </c>
      <c r="Y578" s="197">
        <v>22</v>
      </c>
      <c r="Z578" s="197">
        <v>23</v>
      </c>
      <c r="AA578" s="197">
        <v>24</v>
      </c>
    </row>
    <row r="579" spans="2:27" hidden="1" x14ac:dyDescent="0.25">
      <c r="B579" s="199" t="s">
        <v>25</v>
      </c>
      <c r="C579" s="197">
        <f t="shared" ref="C579:H579" si="323">C578*360/24</f>
        <v>0</v>
      </c>
      <c r="D579" s="197">
        <f t="shared" si="323"/>
        <v>15</v>
      </c>
      <c r="E579" s="197">
        <f t="shared" si="323"/>
        <v>30</v>
      </c>
      <c r="F579" s="197">
        <f t="shared" si="323"/>
        <v>45</v>
      </c>
      <c r="G579" s="197">
        <f t="shared" si="323"/>
        <v>60</v>
      </c>
      <c r="H579" s="197">
        <f t="shared" si="323"/>
        <v>75</v>
      </c>
      <c r="I579" s="197">
        <f t="shared" ref="I579:O579" si="324">I578*360/24</f>
        <v>90</v>
      </c>
      <c r="J579" s="197">
        <f t="shared" si="324"/>
        <v>105</v>
      </c>
      <c r="K579" s="197">
        <f t="shared" si="324"/>
        <v>120</v>
      </c>
      <c r="L579" s="197">
        <f t="shared" si="324"/>
        <v>135</v>
      </c>
      <c r="M579" s="197">
        <f t="shared" si="324"/>
        <v>150</v>
      </c>
      <c r="N579" s="198">
        <f t="shared" si="324"/>
        <v>165</v>
      </c>
      <c r="O579" s="197">
        <f t="shared" si="324"/>
        <v>180</v>
      </c>
      <c r="P579" s="197">
        <f>P578*360/24</f>
        <v>195</v>
      </c>
      <c r="Q579" s="197">
        <f>Q578*360/24</f>
        <v>210</v>
      </c>
      <c r="R579" s="197">
        <f>R578*360/24</f>
        <v>225</v>
      </c>
      <c r="S579" s="197">
        <f t="shared" ref="S579:AA579" si="325">S578*360/24</f>
        <v>240</v>
      </c>
      <c r="T579" s="197">
        <f t="shared" si="325"/>
        <v>255</v>
      </c>
      <c r="U579" s="197">
        <f t="shared" si="325"/>
        <v>270</v>
      </c>
      <c r="V579" s="197">
        <f t="shared" si="325"/>
        <v>285</v>
      </c>
      <c r="W579" s="197">
        <f t="shared" si="325"/>
        <v>300</v>
      </c>
      <c r="X579" s="197">
        <f t="shared" si="325"/>
        <v>315</v>
      </c>
      <c r="Y579" s="197">
        <f t="shared" si="325"/>
        <v>330</v>
      </c>
      <c r="Z579" s="197">
        <f t="shared" si="325"/>
        <v>345</v>
      </c>
      <c r="AA579" s="197">
        <f t="shared" si="325"/>
        <v>360</v>
      </c>
    </row>
    <row r="580" spans="2:27" hidden="1" x14ac:dyDescent="0.25">
      <c r="B580" s="199" t="s">
        <v>70</v>
      </c>
      <c r="C580" s="201"/>
      <c r="D580" s="201"/>
      <c r="E580" s="201"/>
      <c r="F580" s="201"/>
      <c r="G580" s="201"/>
      <c r="H580" s="200">
        <f>$H$219</f>
        <v>6</v>
      </c>
      <c r="I580" s="200">
        <f>$I$219</f>
        <v>15</v>
      </c>
      <c r="J580" s="200">
        <f>$J$219</f>
        <v>25</v>
      </c>
      <c r="K580" s="200">
        <f>$K$219</f>
        <v>34</v>
      </c>
      <c r="L580" s="200">
        <f>$L$219</f>
        <v>44</v>
      </c>
      <c r="M580" s="200">
        <f>$M$219</f>
        <v>52</v>
      </c>
      <c r="N580" s="200">
        <f>$N$219</f>
        <v>58</v>
      </c>
      <c r="O580" s="200">
        <f>$O$219</f>
        <v>60</v>
      </c>
      <c r="P580" s="200">
        <f>$P$219</f>
        <v>58</v>
      </c>
      <c r="Q580" s="200">
        <f>$Q$219</f>
        <v>52</v>
      </c>
      <c r="R580" s="200">
        <f>$R$219</f>
        <v>44</v>
      </c>
      <c r="S580" s="200">
        <f>$S$219</f>
        <v>34</v>
      </c>
      <c r="T580" s="200">
        <f>$T$219</f>
        <v>25</v>
      </c>
      <c r="U580" s="200">
        <f>$U$219</f>
        <v>15</v>
      </c>
      <c r="V580" s="200">
        <f>$V$219</f>
        <v>6</v>
      </c>
      <c r="W580" s="201"/>
      <c r="X580" s="201"/>
      <c r="Y580" s="201"/>
      <c r="Z580" s="201"/>
      <c r="AA580" s="201"/>
    </row>
    <row r="581" spans="2:27" hidden="1" x14ac:dyDescent="0.25">
      <c r="B581" s="199" t="s">
        <v>17</v>
      </c>
      <c r="C581" s="201"/>
      <c r="D581" s="201"/>
      <c r="E581" s="201"/>
      <c r="F581" s="201"/>
      <c r="G581" s="201"/>
      <c r="H581" s="200">
        <f>$H$220</f>
        <v>67</v>
      </c>
      <c r="I581" s="200">
        <f>$I$220</f>
        <v>77</v>
      </c>
      <c r="J581" s="200">
        <f>$J$220</f>
        <v>88</v>
      </c>
      <c r="K581" s="200">
        <f>$K$220</f>
        <v>100</v>
      </c>
      <c r="L581" s="200">
        <f>$L$220</f>
        <v>114</v>
      </c>
      <c r="M581" s="200">
        <f>$M$220</f>
        <v>131</v>
      </c>
      <c r="N581" s="200">
        <f>$N$220</f>
        <v>152</v>
      </c>
      <c r="O581" s="200">
        <f>$O$220</f>
        <v>180</v>
      </c>
      <c r="P581" s="200">
        <f>$P$220</f>
        <v>208</v>
      </c>
      <c r="Q581" s="200">
        <f>$Q$220</f>
        <v>229</v>
      </c>
      <c r="R581" s="200">
        <f>$R$220</f>
        <v>246</v>
      </c>
      <c r="S581" s="200">
        <f>$S$220</f>
        <v>260</v>
      </c>
      <c r="T581" s="200">
        <f>$T$220</f>
        <v>272</v>
      </c>
      <c r="U581" s="200">
        <f>$U$220</f>
        <v>283</v>
      </c>
      <c r="V581" s="200">
        <f>$V$220</f>
        <v>293</v>
      </c>
      <c r="W581" s="201"/>
      <c r="X581" s="201"/>
      <c r="Y581" s="201"/>
      <c r="Z581" s="201"/>
      <c r="AA581" s="201"/>
    </row>
    <row r="582" spans="2:27" hidden="1" x14ac:dyDescent="0.25">
      <c r="B582" s="199" t="s">
        <v>71</v>
      </c>
      <c r="C582" s="201"/>
      <c r="D582" s="201"/>
      <c r="E582" s="201"/>
      <c r="F582" s="201"/>
      <c r="G582" s="201"/>
      <c r="H582" s="202">
        <f t="shared" ref="H582:V582" si="326">H581-$G$55</f>
        <v>-23</v>
      </c>
      <c r="I582" s="202">
        <f t="shared" si="326"/>
        <v>-13</v>
      </c>
      <c r="J582" s="202">
        <f t="shared" si="326"/>
        <v>-2</v>
      </c>
      <c r="K582" s="202">
        <f t="shared" si="326"/>
        <v>10</v>
      </c>
      <c r="L582" s="202">
        <f t="shared" si="326"/>
        <v>24</v>
      </c>
      <c r="M582" s="202">
        <f t="shared" si="326"/>
        <v>41</v>
      </c>
      <c r="N582" s="202">
        <f t="shared" si="326"/>
        <v>62</v>
      </c>
      <c r="O582" s="202">
        <f t="shared" si="326"/>
        <v>90</v>
      </c>
      <c r="P582" s="202">
        <f t="shared" si="326"/>
        <v>118</v>
      </c>
      <c r="Q582" s="202">
        <f t="shared" si="326"/>
        <v>139</v>
      </c>
      <c r="R582" s="202">
        <f t="shared" si="326"/>
        <v>156</v>
      </c>
      <c r="S582" s="202">
        <f t="shared" si="326"/>
        <v>170</v>
      </c>
      <c r="T582" s="202">
        <f t="shared" si="326"/>
        <v>182</v>
      </c>
      <c r="U582" s="202">
        <f t="shared" si="326"/>
        <v>193</v>
      </c>
      <c r="V582" s="202">
        <f t="shared" si="326"/>
        <v>203</v>
      </c>
      <c r="W582" s="201"/>
      <c r="X582" s="201"/>
      <c r="Y582" s="201"/>
      <c r="Z582" s="201"/>
      <c r="AA582" s="201"/>
    </row>
    <row r="583" spans="2:27" hidden="1" x14ac:dyDescent="0.25">
      <c r="B583" s="199" t="s">
        <v>18</v>
      </c>
      <c r="C583" s="201"/>
      <c r="D583" s="201"/>
      <c r="E583" s="201"/>
      <c r="F583" s="201"/>
      <c r="G583" s="201"/>
      <c r="H583" s="200">
        <f t="shared" ref="H583:V583" si="327">DEGREES(ACOS(SIN(RADIANS(H580))*COS(RADIANS($H$69))+COS(RADIANS(H580))*SIN(RADIANS($H$69))*COS(RADIANS(H581-$G$55))))</f>
        <v>23.728544441131962</v>
      </c>
      <c r="I583" s="200">
        <f t="shared" si="327"/>
        <v>19.75115384947604</v>
      </c>
      <c r="J583" s="200">
        <f t="shared" si="327"/>
        <v>25.07474527934481</v>
      </c>
      <c r="K583" s="200">
        <f t="shared" si="327"/>
        <v>35.269743476161004</v>
      </c>
      <c r="L583" s="200">
        <f t="shared" si="327"/>
        <v>48.917153775129769</v>
      </c>
      <c r="M583" s="200">
        <f t="shared" si="327"/>
        <v>62.3127108169083</v>
      </c>
      <c r="N583" s="200">
        <f t="shared" si="327"/>
        <v>75.594549584153839</v>
      </c>
      <c r="O583" s="200">
        <f t="shared" si="327"/>
        <v>90</v>
      </c>
      <c r="P583" s="200">
        <f t="shared" si="327"/>
        <v>104.40545041584615</v>
      </c>
      <c r="Q583" s="200">
        <f t="shared" si="327"/>
        <v>117.68728918309168</v>
      </c>
      <c r="R583" s="200">
        <f t="shared" si="327"/>
        <v>131.08284622487022</v>
      </c>
      <c r="S583" s="200">
        <f t="shared" si="327"/>
        <v>144.73025652383899</v>
      </c>
      <c r="T583" s="200">
        <f t="shared" si="327"/>
        <v>154.92525472065518</v>
      </c>
      <c r="U583" s="200">
        <f t="shared" si="327"/>
        <v>160.24884615052397</v>
      </c>
      <c r="V583" s="200">
        <f t="shared" si="327"/>
        <v>156.27145555886807</v>
      </c>
      <c r="W583" s="201"/>
      <c r="X583" s="201"/>
      <c r="Y583" s="201"/>
      <c r="Z583" s="201"/>
      <c r="AA583" s="201"/>
    </row>
    <row r="584" spans="2:27" hidden="1" x14ac:dyDescent="0.25">
      <c r="B584" s="199" t="s">
        <v>19</v>
      </c>
      <c r="C584" s="201"/>
      <c r="D584" s="201"/>
      <c r="E584" s="201"/>
      <c r="F584" s="201"/>
      <c r="G584" s="201"/>
      <c r="H584" s="200">
        <f>IF(H580=0,0,1350*EXP(-0.1*5*POWER(0.971667424/SIN(RADIANS(H580)),0.8)))</f>
        <v>68.862358499166476</v>
      </c>
      <c r="I584" s="200">
        <f t="shared" ref="I584:V584" si="328">IF(I580=0,0,1350*EXP(-0.1*5*POWER(0.971667424/SIN(RADIANS(I580)),0.8)))</f>
        <v>319.614258969052</v>
      </c>
      <c r="J584" s="200">
        <f>IF(J580=0,0,1350*EXP(-0.1*5*POWER(0.971667424/SIN(RADIANS(J580)),0.8)))</f>
        <v>510.10031844404784</v>
      </c>
      <c r="K584" s="200">
        <f t="shared" si="328"/>
        <v>620.13681398635629</v>
      </c>
      <c r="L584" s="200">
        <f t="shared" si="328"/>
        <v>701.95963780053887</v>
      </c>
      <c r="M584" s="200">
        <f t="shared" si="328"/>
        <v>747.41996526206708</v>
      </c>
      <c r="N584" s="200">
        <f>IF(N580=0,0,1350*EXP(-0.1*5*POWER(0.971667424/SIN(RADIANS(N580)),0.8)))</f>
        <v>773.05964028757819</v>
      </c>
      <c r="O584" s="200">
        <f t="shared" si="328"/>
        <v>780.26522234637525</v>
      </c>
      <c r="P584" s="200">
        <f t="shared" si="328"/>
        <v>773.05964028757819</v>
      </c>
      <c r="Q584" s="200">
        <f t="shared" si="328"/>
        <v>747.41996526206708</v>
      </c>
      <c r="R584" s="200">
        <f t="shared" si="328"/>
        <v>701.95963780053887</v>
      </c>
      <c r="S584" s="200">
        <f t="shared" si="328"/>
        <v>620.13681398635629</v>
      </c>
      <c r="T584" s="200">
        <f t="shared" si="328"/>
        <v>510.10031844404784</v>
      </c>
      <c r="U584" s="200">
        <f t="shared" si="328"/>
        <v>319.614258969052</v>
      </c>
      <c r="V584" s="200">
        <f t="shared" si="328"/>
        <v>68.862358499166476</v>
      </c>
      <c r="W584" s="201"/>
      <c r="X584" s="201"/>
      <c r="Y584" s="201"/>
      <c r="Z584" s="201"/>
      <c r="AA584" s="201"/>
    </row>
    <row r="585" spans="2:27" hidden="1" x14ac:dyDescent="0.25">
      <c r="B585" s="199" t="s">
        <v>20</v>
      </c>
      <c r="C585" s="201"/>
      <c r="D585" s="201"/>
      <c r="E585" s="201"/>
      <c r="F585" s="201"/>
      <c r="G585" s="201"/>
      <c r="H585" s="200">
        <f t="shared" ref="H585:V585" si="329">IF(H584*COS(RADIANS(H583))&lt;0,0,H584*COS(RADIANS(H583)))</f>
        <v>63.040888381526763</v>
      </c>
      <c r="I585" s="200">
        <f t="shared" si="329"/>
        <v>300.81109959914528</v>
      </c>
      <c r="J585" s="200">
        <f t="shared" si="329"/>
        <v>462.02626529979608</v>
      </c>
      <c r="K585" s="200">
        <f t="shared" si="329"/>
        <v>506.3061307448915</v>
      </c>
      <c r="L585" s="200">
        <f t="shared" si="329"/>
        <v>461.29250018132137</v>
      </c>
      <c r="M585" s="200">
        <f t="shared" si="329"/>
        <v>347.28540837784794</v>
      </c>
      <c r="N585" s="202">
        <f t="shared" si="329"/>
        <v>192.32334285694529</v>
      </c>
      <c r="O585" s="200">
        <f t="shared" si="329"/>
        <v>4.7797036578829623E-14</v>
      </c>
      <c r="P585" s="200">
        <f t="shared" si="329"/>
        <v>0</v>
      </c>
      <c r="Q585" s="200">
        <f t="shared" si="329"/>
        <v>0</v>
      </c>
      <c r="R585" s="200">
        <f t="shared" si="329"/>
        <v>0</v>
      </c>
      <c r="S585" s="200">
        <f t="shared" si="329"/>
        <v>0</v>
      </c>
      <c r="T585" s="200">
        <f t="shared" si="329"/>
        <v>0</v>
      </c>
      <c r="U585" s="200">
        <f t="shared" si="329"/>
        <v>0</v>
      </c>
      <c r="V585" s="200">
        <f t="shared" si="329"/>
        <v>0</v>
      </c>
      <c r="W585" s="201"/>
      <c r="X585" s="201"/>
      <c r="Y585" s="201"/>
      <c r="Z585" s="201"/>
      <c r="AA585" s="201"/>
    </row>
    <row r="586" spans="2:27" hidden="1" x14ac:dyDescent="0.25">
      <c r="B586" s="199" t="s">
        <v>21</v>
      </c>
      <c r="C586" s="201"/>
      <c r="D586" s="201"/>
      <c r="E586" s="201"/>
      <c r="F586" s="201"/>
      <c r="G586" s="201"/>
      <c r="H586" s="200">
        <f>(1350-0.5*H584)*SIN(RADIANS(H580))/5</f>
        <v>27.502877431176028</v>
      </c>
      <c r="I586" s="200">
        <f>(1350-0.5*I584)*SIN(RADIANS(I580))/5</f>
        <v>61.608916446928617</v>
      </c>
      <c r="J586" s="200">
        <f>(1350-0.5*J584)*SIN(RADIANS(J580))/5</f>
        <v>92.549159680568778</v>
      </c>
      <c r="K586" s="200">
        <f t="shared" ref="K586:V586" si="330">(1350-0.5*K584)*SIN(RADIANS(K580))/5</f>
        <v>116.30447338088877</v>
      </c>
      <c r="L586" s="200">
        <f t="shared" si="330"/>
        <v>138.79554621167821</v>
      </c>
      <c r="M586" s="200">
        <f t="shared" si="330"/>
        <v>153.86540646512782</v>
      </c>
      <c r="N586" s="202">
        <f t="shared" si="330"/>
        <v>163.41381034610978</v>
      </c>
      <c r="O586" s="200">
        <f t="shared" si="330"/>
        <v>166.25390859765099</v>
      </c>
      <c r="P586" s="200">
        <f t="shared" si="330"/>
        <v>163.41381034610978</v>
      </c>
      <c r="Q586" s="200">
        <f t="shared" si="330"/>
        <v>153.86540646512782</v>
      </c>
      <c r="R586" s="200">
        <f t="shared" si="330"/>
        <v>138.79554621167821</v>
      </c>
      <c r="S586" s="200">
        <f t="shared" si="330"/>
        <v>116.30447338088877</v>
      </c>
      <c r="T586" s="200">
        <f t="shared" si="330"/>
        <v>92.549159680568778</v>
      </c>
      <c r="U586" s="200">
        <f t="shared" si="330"/>
        <v>61.608916446928617</v>
      </c>
      <c r="V586" s="200">
        <f t="shared" si="330"/>
        <v>27.502877431176028</v>
      </c>
      <c r="W586" s="201"/>
      <c r="X586" s="201"/>
      <c r="Y586" s="201"/>
      <c r="Z586" s="201"/>
      <c r="AA586" s="201"/>
    </row>
    <row r="587" spans="2:27" hidden="1" x14ac:dyDescent="0.25">
      <c r="B587" s="199" t="s">
        <v>22</v>
      </c>
      <c r="C587" s="201"/>
      <c r="D587" s="201"/>
      <c r="E587" s="201"/>
      <c r="F587" s="201"/>
      <c r="G587" s="201"/>
      <c r="H587" s="200">
        <f>H585+H586</f>
        <v>90.543765812702787</v>
      </c>
      <c r="I587" s="200">
        <f>I585+I586</f>
        <v>362.4200160460739</v>
      </c>
      <c r="J587" s="200">
        <f>J585+J586</f>
        <v>554.57542498036491</v>
      </c>
      <c r="K587" s="200">
        <f t="shared" ref="K587:V587" si="331">K585+K586</f>
        <v>622.61060412578024</v>
      </c>
      <c r="L587" s="200">
        <f t="shared" si="331"/>
        <v>600.08804639299956</v>
      </c>
      <c r="M587" s="200">
        <f t="shared" si="331"/>
        <v>501.15081484297576</v>
      </c>
      <c r="N587" s="202">
        <f t="shared" si="331"/>
        <v>355.73715320305507</v>
      </c>
      <c r="O587" s="200">
        <f t="shared" si="331"/>
        <v>166.25390859765105</v>
      </c>
      <c r="P587" s="200">
        <f t="shared" si="331"/>
        <v>163.41381034610978</v>
      </c>
      <c r="Q587" s="200">
        <f t="shared" si="331"/>
        <v>153.86540646512782</v>
      </c>
      <c r="R587" s="200">
        <f t="shared" si="331"/>
        <v>138.79554621167821</v>
      </c>
      <c r="S587" s="200">
        <f t="shared" si="331"/>
        <v>116.30447338088877</v>
      </c>
      <c r="T587" s="200">
        <f t="shared" si="331"/>
        <v>92.549159680568778</v>
      </c>
      <c r="U587" s="200">
        <f t="shared" si="331"/>
        <v>61.608916446928617</v>
      </c>
      <c r="V587" s="200">
        <f t="shared" si="331"/>
        <v>27.502877431176028</v>
      </c>
      <c r="W587" s="201"/>
      <c r="X587" s="201"/>
      <c r="Y587" s="201"/>
      <c r="Z587" s="201"/>
      <c r="AA587" s="201"/>
    </row>
    <row r="588" spans="2:27" hidden="1" x14ac:dyDescent="0.25">
      <c r="B588" s="199" t="s">
        <v>90</v>
      </c>
      <c r="C588" s="201"/>
      <c r="D588" s="201"/>
      <c r="E588" s="201"/>
      <c r="F588" s="201"/>
      <c r="G588" s="201"/>
      <c r="H588" s="200">
        <f>0.87-1.47*POWER(H583/100,5)</f>
        <v>0.86889420956951857</v>
      </c>
      <c r="I588" s="200">
        <f>0.87-1.47*POWER(I583/100,5)</f>
        <v>0.8695581450809251</v>
      </c>
      <c r="J588" s="200">
        <f>0.87-1.47*POWER(J583/100,5)</f>
        <v>0.86854286434721062</v>
      </c>
      <c r="K588" s="200">
        <f t="shared" ref="K588:V588" si="332">0.87-1.47*POWER(K583/100,5)</f>
        <v>0.86197714691229066</v>
      </c>
      <c r="L588" s="200">
        <f t="shared" si="332"/>
        <v>0.82882598352137005</v>
      </c>
      <c r="M588" s="200">
        <f t="shared" si="332"/>
        <v>0.73189781191249514</v>
      </c>
      <c r="N588" s="202">
        <f t="shared" si="332"/>
        <v>0.5071143845965127</v>
      </c>
      <c r="O588" s="200">
        <f t="shared" si="332"/>
        <v>1.9796999999996956E-3</v>
      </c>
      <c r="P588" s="200">
        <f t="shared" si="332"/>
        <v>-0.95361514900664879</v>
      </c>
      <c r="Q588" s="200">
        <f t="shared" si="332"/>
        <v>-2.4486781175865495</v>
      </c>
      <c r="R588" s="200">
        <f t="shared" si="332"/>
        <v>-4.8191403567108697</v>
      </c>
      <c r="S588" s="200">
        <f t="shared" si="332"/>
        <v>-8.4649929450556218</v>
      </c>
      <c r="T588" s="200">
        <f t="shared" si="332"/>
        <v>-12.249836687736442</v>
      </c>
      <c r="U588" s="200">
        <f t="shared" si="332"/>
        <v>-14.664307237337734</v>
      </c>
      <c r="V588" s="200">
        <f t="shared" si="332"/>
        <v>-12.82984398320375</v>
      </c>
      <c r="W588" s="201"/>
      <c r="X588" s="201"/>
      <c r="Y588" s="201"/>
      <c r="Z588" s="201"/>
      <c r="AA588" s="201"/>
    </row>
    <row r="589" spans="2:27" hidden="1" x14ac:dyDescent="0.25">
      <c r="B589" s="199" t="s">
        <v>26</v>
      </c>
      <c r="C589" s="201"/>
      <c r="D589" s="201"/>
      <c r="E589" s="201"/>
      <c r="F589" s="201"/>
      <c r="G589" s="201"/>
      <c r="H589" s="200">
        <f>H585*H588+H586*0.85</f>
        <v>78.153308697326565</v>
      </c>
      <c r="I589" s="200">
        <f t="shared" ref="I589:V589" si="333">I585*I588+I586*0.85</f>
        <v>313.94032076707555</v>
      </c>
      <c r="J589" s="200">
        <f t="shared" si="333"/>
        <v>479.95640159561265</v>
      </c>
      <c r="K589" s="200">
        <f t="shared" si="333"/>
        <v>535.28311641743824</v>
      </c>
      <c r="L589" s="200">
        <f t="shared" si="333"/>
        <v>500.30742443374191</v>
      </c>
      <c r="M589" s="200">
        <f t="shared" si="333"/>
        <v>384.96302599624289</v>
      </c>
      <c r="N589" s="200">
        <f t="shared" si="333"/>
        <v>236.43167245063722</v>
      </c>
      <c r="O589" s="200">
        <f t="shared" si="333"/>
        <v>141.31582230800333</v>
      </c>
      <c r="P589" s="200">
        <f t="shared" si="333"/>
        <v>138.90173879419331</v>
      </c>
      <c r="Q589" s="200">
        <f t="shared" si="333"/>
        <v>130.78559549535865</v>
      </c>
      <c r="R589" s="200">
        <f t="shared" si="333"/>
        <v>117.97621427992648</v>
      </c>
      <c r="S589" s="200">
        <f t="shared" si="333"/>
        <v>98.858802373755452</v>
      </c>
      <c r="T589" s="200">
        <f t="shared" si="333"/>
        <v>78.666785728483461</v>
      </c>
      <c r="U589" s="200">
        <f t="shared" si="333"/>
        <v>52.367578979889323</v>
      </c>
      <c r="V589" s="200">
        <f t="shared" si="333"/>
        <v>23.377445816499623</v>
      </c>
      <c r="W589" s="201"/>
      <c r="X589" s="201"/>
      <c r="Y589" s="201"/>
      <c r="Z589" s="201"/>
      <c r="AA589" s="201"/>
    </row>
    <row r="590" spans="2:27" hidden="1" x14ac:dyDescent="0.25">
      <c r="B590" s="199" t="s">
        <v>27</v>
      </c>
      <c r="C590" s="201"/>
      <c r="D590" s="201"/>
      <c r="E590" s="201"/>
      <c r="F590" s="201"/>
      <c r="G590" s="201"/>
      <c r="H590" s="200">
        <f>H586*0.85</f>
        <v>23.377445816499623</v>
      </c>
      <c r="I590" s="200">
        <f>I586*0.85</f>
        <v>52.367578979889323</v>
      </c>
      <c r="J590" s="200">
        <f>J586*0.85</f>
        <v>78.666785728483461</v>
      </c>
      <c r="K590" s="200">
        <f t="shared" ref="K590:V590" si="334">K586*0.85</f>
        <v>98.858802373755452</v>
      </c>
      <c r="L590" s="200">
        <f t="shared" si="334"/>
        <v>117.97621427992648</v>
      </c>
      <c r="M590" s="200">
        <f t="shared" si="334"/>
        <v>130.78559549535865</v>
      </c>
      <c r="N590" s="200">
        <f t="shared" si="334"/>
        <v>138.90173879419331</v>
      </c>
      <c r="O590" s="200">
        <f t="shared" si="334"/>
        <v>141.31582230800333</v>
      </c>
      <c r="P590" s="200">
        <f t="shared" si="334"/>
        <v>138.90173879419331</v>
      </c>
      <c r="Q590" s="200">
        <f t="shared" si="334"/>
        <v>130.78559549535865</v>
      </c>
      <c r="R590" s="200">
        <f t="shared" si="334"/>
        <v>117.97621427992648</v>
      </c>
      <c r="S590" s="200">
        <f t="shared" si="334"/>
        <v>98.858802373755452</v>
      </c>
      <c r="T590" s="200">
        <f t="shared" si="334"/>
        <v>78.666785728483461</v>
      </c>
      <c r="U590" s="200">
        <f t="shared" si="334"/>
        <v>52.367578979889323</v>
      </c>
      <c r="V590" s="200">
        <f t="shared" si="334"/>
        <v>23.377445816499623</v>
      </c>
      <c r="W590" s="201"/>
      <c r="X590" s="201"/>
      <c r="Y590" s="201"/>
      <c r="Z590" s="201"/>
      <c r="AA590" s="201"/>
    </row>
    <row r="591" spans="2:27" hidden="1" x14ac:dyDescent="0.25">
      <c r="B591" s="199" t="s">
        <v>113</v>
      </c>
      <c r="C591" s="201"/>
      <c r="D591" s="201"/>
      <c r="E591" s="201"/>
      <c r="F591" s="201"/>
      <c r="G591" s="201"/>
      <c r="H591" s="203">
        <f t="shared" ref="H591:V591" si="335">$H$64*TAN(RADIANS(ABS(H581-$G$55)))</f>
        <v>0</v>
      </c>
      <c r="I591" s="203">
        <f t="shared" si="335"/>
        <v>0</v>
      </c>
      <c r="J591" s="203">
        <f t="shared" si="335"/>
        <v>0</v>
      </c>
      <c r="K591" s="203">
        <f t="shared" si="335"/>
        <v>0</v>
      </c>
      <c r="L591" s="203">
        <f t="shared" si="335"/>
        <v>0</v>
      </c>
      <c r="M591" s="203">
        <f t="shared" si="335"/>
        <v>0</v>
      </c>
      <c r="N591" s="203">
        <f t="shared" si="335"/>
        <v>0</v>
      </c>
      <c r="O591" s="203">
        <f t="shared" si="335"/>
        <v>0</v>
      </c>
      <c r="P591" s="203">
        <f t="shared" si="335"/>
        <v>0</v>
      </c>
      <c r="Q591" s="203">
        <f t="shared" si="335"/>
        <v>0</v>
      </c>
      <c r="R591" s="203">
        <f t="shared" si="335"/>
        <v>0</v>
      </c>
      <c r="S591" s="203">
        <f t="shared" si="335"/>
        <v>0</v>
      </c>
      <c r="T591" s="203">
        <f t="shared" si="335"/>
        <v>0</v>
      </c>
      <c r="U591" s="203">
        <f t="shared" si="335"/>
        <v>0</v>
      </c>
      <c r="V591" s="203">
        <f t="shared" si="335"/>
        <v>0</v>
      </c>
      <c r="W591" s="201"/>
      <c r="X591" s="201"/>
      <c r="Y591" s="201"/>
      <c r="Z591" s="201"/>
      <c r="AA591" s="201"/>
    </row>
    <row r="592" spans="2:27" hidden="1" x14ac:dyDescent="0.25">
      <c r="B592" s="199" t="s">
        <v>115</v>
      </c>
      <c r="C592" s="201"/>
      <c r="D592" s="201"/>
      <c r="E592" s="201"/>
      <c r="F592" s="201"/>
      <c r="G592" s="201"/>
      <c r="H592" s="203">
        <f t="shared" ref="H592:V592" si="336">$H$65*TAN(RADIANS(H580))/COS(RADIANS(H581-$G$55))</f>
        <v>0</v>
      </c>
      <c r="I592" s="203">
        <f t="shared" si="336"/>
        <v>0</v>
      </c>
      <c r="J592" s="203">
        <f t="shared" si="336"/>
        <v>0</v>
      </c>
      <c r="K592" s="203">
        <f t="shared" si="336"/>
        <v>0</v>
      </c>
      <c r="L592" s="203">
        <f t="shared" si="336"/>
        <v>0</v>
      </c>
      <c r="M592" s="203">
        <f t="shared" si="336"/>
        <v>0</v>
      </c>
      <c r="N592" s="203">
        <f t="shared" si="336"/>
        <v>0</v>
      </c>
      <c r="O592" s="203">
        <f t="shared" si="336"/>
        <v>0</v>
      </c>
      <c r="P592" s="203">
        <f t="shared" si="336"/>
        <v>0</v>
      </c>
      <c r="Q592" s="203">
        <f t="shared" si="336"/>
        <v>0</v>
      </c>
      <c r="R592" s="203">
        <f t="shared" si="336"/>
        <v>0</v>
      </c>
      <c r="S592" s="203">
        <f t="shared" si="336"/>
        <v>0</v>
      </c>
      <c r="T592" s="203">
        <f t="shared" si="336"/>
        <v>0</v>
      </c>
      <c r="U592" s="203">
        <f t="shared" si="336"/>
        <v>0</v>
      </c>
      <c r="V592" s="203">
        <f t="shared" si="336"/>
        <v>0</v>
      </c>
      <c r="W592" s="201"/>
      <c r="X592" s="201"/>
      <c r="Y592" s="201"/>
      <c r="Z592" s="201"/>
      <c r="AA592" s="201"/>
    </row>
    <row r="593" spans="2:27" hidden="1" x14ac:dyDescent="0.25">
      <c r="B593" s="199" t="s">
        <v>121</v>
      </c>
      <c r="C593" s="201"/>
      <c r="D593" s="201"/>
      <c r="E593" s="201"/>
      <c r="F593" s="201"/>
      <c r="G593" s="201"/>
      <c r="H593" s="203">
        <f t="shared" ref="H593:V593" si="337">IF(H585=0,0,IF(H591&gt;$H$66+$H$67,IF($H$72-H591+$H$66+$H$67&lt;0,0,$H$72-H591+$H$66+$H$67),$H$72))</f>
        <v>0</v>
      </c>
      <c r="I593" s="203">
        <f t="shared" si="337"/>
        <v>0</v>
      </c>
      <c r="J593" s="203">
        <f t="shared" si="337"/>
        <v>0</v>
      </c>
      <c r="K593" s="203">
        <f t="shared" si="337"/>
        <v>0</v>
      </c>
      <c r="L593" s="203">
        <f t="shared" si="337"/>
        <v>0</v>
      </c>
      <c r="M593" s="203">
        <f t="shared" si="337"/>
        <v>0</v>
      </c>
      <c r="N593" s="203">
        <f t="shared" si="337"/>
        <v>0</v>
      </c>
      <c r="O593" s="203">
        <f t="shared" si="337"/>
        <v>0</v>
      </c>
      <c r="P593" s="203">
        <f t="shared" si="337"/>
        <v>0</v>
      </c>
      <c r="Q593" s="203">
        <f t="shared" si="337"/>
        <v>0</v>
      </c>
      <c r="R593" s="203">
        <f t="shared" si="337"/>
        <v>0</v>
      </c>
      <c r="S593" s="203">
        <f t="shared" si="337"/>
        <v>0</v>
      </c>
      <c r="T593" s="203">
        <f t="shared" si="337"/>
        <v>0</v>
      </c>
      <c r="U593" s="203">
        <f t="shared" si="337"/>
        <v>0</v>
      </c>
      <c r="V593" s="203">
        <f t="shared" si="337"/>
        <v>0</v>
      </c>
      <c r="W593" s="201"/>
      <c r="X593" s="201"/>
      <c r="Y593" s="201"/>
      <c r="Z593" s="201"/>
      <c r="AA593" s="201"/>
    </row>
    <row r="594" spans="2:27" hidden="1" x14ac:dyDescent="0.25">
      <c r="B594" s="199" t="s">
        <v>120</v>
      </c>
      <c r="C594" s="201"/>
      <c r="D594" s="201"/>
      <c r="E594" s="201"/>
      <c r="F594" s="201"/>
      <c r="G594" s="201"/>
      <c r="H594" s="203">
        <f t="shared" ref="H594:V594" si="338">IF(H585=0,0,IF(H592&gt;$H$66+$H$68,IF($H$73-H592+$H$66+$H$68&lt;0,0,$H$73-H592+$H$66+$H$68),$H$73))</f>
        <v>0</v>
      </c>
      <c r="I594" s="203">
        <f t="shared" si="338"/>
        <v>0</v>
      </c>
      <c r="J594" s="203">
        <f t="shared" si="338"/>
        <v>0</v>
      </c>
      <c r="K594" s="203">
        <f t="shared" si="338"/>
        <v>0</v>
      </c>
      <c r="L594" s="203">
        <f t="shared" si="338"/>
        <v>0</v>
      </c>
      <c r="M594" s="203">
        <f t="shared" si="338"/>
        <v>0</v>
      </c>
      <c r="N594" s="203">
        <f t="shared" si="338"/>
        <v>0</v>
      </c>
      <c r="O594" s="203">
        <f t="shared" si="338"/>
        <v>0</v>
      </c>
      <c r="P594" s="203">
        <f t="shared" si="338"/>
        <v>0</v>
      </c>
      <c r="Q594" s="203">
        <f t="shared" si="338"/>
        <v>0</v>
      </c>
      <c r="R594" s="203">
        <f t="shared" si="338"/>
        <v>0</v>
      </c>
      <c r="S594" s="203">
        <f t="shared" si="338"/>
        <v>0</v>
      </c>
      <c r="T594" s="203">
        <f t="shared" si="338"/>
        <v>0</v>
      </c>
      <c r="U594" s="203">
        <f t="shared" si="338"/>
        <v>0</v>
      </c>
      <c r="V594" s="203">
        <f t="shared" si="338"/>
        <v>0</v>
      </c>
      <c r="W594" s="201"/>
      <c r="X594" s="201"/>
      <c r="Y594" s="201"/>
      <c r="Z594" s="201"/>
      <c r="AA594" s="201"/>
    </row>
    <row r="595" spans="2:27" ht="15.75" hidden="1" thickBot="1" x14ac:dyDescent="0.3">
      <c r="B595" s="199" t="s">
        <v>23</v>
      </c>
      <c r="C595" s="205"/>
      <c r="D595" s="205"/>
      <c r="E595" s="205"/>
      <c r="F595" s="205"/>
      <c r="G595" s="205"/>
      <c r="H595" s="204">
        <f t="shared" ref="H595:V595" si="339">IF(H593*H594&lt;0,0,H593*H594)</f>
        <v>0</v>
      </c>
      <c r="I595" s="204">
        <f t="shared" si="339"/>
        <v>0</v>
      </c>
      <c r="J595" s="204">
        <f t="shared" si="339"/>
        <v>0</v>
      </c>
      <c r="K595" s="204">
        <f t="shared" si="339"/>
        <v>0</v>
      </c>
      <c r="L595" s="204">
        <f t="shared" si="339"/>
        <v>0</v>
      </c>
      <c r="M595" s="204">
        <f t="shared" si="339"/>
        <v>0</v>
      </c>
      <c r="N595" s="204">
        <f t="shared" si="339"/>
        <v>0</v>
      </c>
      <c r="O595" s="204">
        <f t="shared" si="339"/>
        <v>0</v>
      </c>
      <c r="P595" s="204">
        <f t="shared" si="339"/>
        <v>0</v>
      </c>
      <c r="Q595" s="204">
        <f t="shared" si="339"/>
        <v>0</v>
      </c>
      <c r="R595" s="204">
        <f t="shared" si="339"/>
        <v>0</v>
      </c>
      <c r="S595" s="204">
        <f t="shared" si="339"/>
        <v>0</v>
      </c>
      <c r="T595" s="204">
        <f t="shared" si="339"/>
        <v>0</v>
      </c>
      <c r="U595" s="204">
        <f t="shared" si="339"/>
        <v>0</v>
      </c>
      <c r="V595" s="204">
        <f t="shared" si="339"/>
        <v>0</v>
      </c>
      <c r="W595" s="205"/>
      <c r="X595" s="205"/>
      <c r="Y595" s="205"/>
      <c r="Z595" s="205"/>
      <c r="AA595" s="205"/>
    </row>
    <row r="596" spans="2:27" ht="16.5" hidden="1" thickTop="1" thickBot="1" x14ac:dyDescent="0.3">
      <c r="B596" s="206" t="s">
        <v>136</v>
      </c>
      <c r="C596" s="207">
        <f t="shared" ref="C596:AA596" si="340">(C595*C589*$C$15+($H$72*$H$73-C595)*C590)*$G$74*$G$75*$H$70</f>
        <v>0</v>
      </c>
      <c r="D596" s="207">
        <f t="shared" si="340"/>
        <v>0</v>
      </c>
      <c r="E596" s="207">
        <f t="shared" si="340"/>
        <v>0</v>
      </c>
      <c r="F596" s="207">
        <f t="shared" si="340"/>
        <v>0</v>
      </c>
      <c r="G596" s="207">
        <f t="shared" si="340"/>
        <v>0</v>
      </c>
      <c r="H596" s="207">
        <f t="shared" si="340"/>
        <v>0</v>
      </c>
      <c r="I596" s="207">
        <f t="shared" si="340"/>
        <v>0</v>
      </c>
      <c r="J596" s="207">
        <f t="shared" si="340"/>
        <v>0</v>
      </c>
      <c r="K596" s="207">
        <f t="shared" si="340"/>
        <v>0</v>
      </c>
      <c r="L596" s="207">
        <f t="shared" si="340"/>
        <v>0</v>
      </c>
      <c r="M596" s="207">
        <f t="shared" si="340"/>
        <v>0</v>
      </c>
      <c r="N596" s="207">
        <f t="shared" si="340"/>
        <v>0</v>
      </c>
      <c r="O596" s="207">
        <f t="shared" si="340"/>
        <v>0</v>
      </c>
      <c r="P596" s="207">
        <f t="shared" si="340"/>
        <v>0</v>
      </c>
      <c r="Q596" s="207">
        <f t="shared" si="340"/>
        <v>0</v>
      </c>
      <c r="R596" s="207">
        <f t="shared" si="340"/>
        <v>0</v>
      </c>
      <c r="S596" s="207">
        <f t="shared" si="340"/>
        <v>0</v>
      </c>
      <c r="T596" s="207">
        <f t="shared" si="340"/>
        <v>0</v>
      </c>
      <c r="U596" s="207">
        <f t="shared" si="340"/>
        <v>0</v>
      </c>
      <c r="V596" s="207">
        <f t="shared" si="340"/>
        <v>0</v>
      </c>
      <c r="W596" s="207">
        <f t="shared" si="340"/>
        <v>0</v>
      </c>
      <c r="X596" s="207">
        <f t="shared" si="340"/>
        <v>0</v>
      </c>
      <c r="Y596" s="207">
        <f t="shared" si="340"/>
        <v>0</v>
      </c>
      <c r="Z596" s="207">
        <f t="shared" si="340"/>
        <v>0</v>
      </c>
      <c r="AA596" s="207">
        <f t="shared" si="340"/>
        <v>0</v>
      </c>
    </row>
    <row r="597" spans="2:27" ht="16.5" hidden="1" thickTop="1" thickBot="1" x14ac:dyDescent="0.3">
      <c r="B597" s="208" t="s">
        <v>137</v>
      </c>
      <c r="C597" s="209">
        <f>$C$236</f>
        <v>18.05025253169417</v>
      </c>
      <c r="D597" s="209">
        <f>$D$236</f>
        <v>16.937822173508927</v>
      </c>
      <c r="E597" s="209">
        <f>$E$236</f>
        <v>16.238519215976524</v>
      </c>
      <c r="F597" s="209">
        <f>$F$236</f>
        <v>16</v>
      </c>
      <c r="G597" s="209">
        <f>$G$236</f>
        <v>16.238519215976524</v>
      </c>
      <c r="H597" s="209">
        <f>$H$236</f>
        <v>16.93782217350893</v>
      </c>
      <c r="I597" s="209">
        <f>$I$236</f>
        <v>18.05025253169417</v>
      </c>
      <c r="J597" s="209">
        <f>$J$236</f>
        <v>19.5</v>
      </c>
      <c r="K597" s="209">
        <f>$K$236</f>
        <v>21.188266684282354</v>
      </c>
      <c r="L597" s="209">
        <f>$L$236</f>
        <v>23</v>
      </c>
      <c r="M597" s="209">
        <f>$M$236</f>
        <v>24.811733315717646</v>
      </c>
      <c r="N597" s="209">
        <f>$N$236</f>
        <v>26.5</v>
      </c>
      <c r="O597" s="209">
        <f>$O$236</f>
        <v>27.949747468305834</v>
      </c>
      <c r="P597" s="209">
        <f>$P$236</f>
        <v>29.06217782649107</v>
      </c>
      <c r="Q597" s="209">
        <f>$Q$236</f>
        <v>29.76148078402348</v>
      </c>
      <c r="R597" s="209">
        <f>$R$236</f>
        <v>30</v>
      </c>
      <c r="S597" s="209">
        <f>$S$236</f>
        <v>29.76148078402348</v>
      </c>
      <c r="T597" s="209">
        <f>$T$236</f>
        <v>29.06217782649107</v>
      </c>
      <c r="U597" s="209">
        <f>$U$236</f>
        <v>27.949747468305834</v>
      </c>
      <c r="V597" s="209">
        <f>$V$236</f>
        <v>26.5</v>
      </c>
      <c r="W597" s="209">
        <f>$W$236</f>
        <v>24.811733315717646</v>
      </c>
      <c r="X597" s="209">
        <f>$X$236</f>
        <v>23</v>
      </c>
      <c r="Y597" s="209">
        <f>$Y$236</f>
        <v>21.188266684282354</v>
      </c>
      <c r="Z597" s="209">
        <f>$Z$236</f>
        <v>19.5</v>
      </c>
      <c r="AA597" s="209">
        <f>$AA$236</f>
        <v>18.05025253169417</v>
      </c>
    </row>
    <row r="598" spans="2:27" ht="16.5" hidden="1" thickTop="1" thickBot="1" x14ac:dyDescent="0.3">
      <c r="B598" s="210" t="s">
        <v>163</v>
      </c>
      <c r="C598" s="211">
        <f t="shared" ref="C598:AA598" si="341">$H$62*$H$63*$H$70*$H$71*(C597-$C$16)</f>
        <v>0</v>
      </c>
      <c r="D598" s="211">
        <f t="shared" si="341"/>
        <v>0</v>
      </c>
      <c r="E598" s="211">
        <f t="shared" si="341"/>
        <v>0</v>
      </c>
      <c r="F598" s="211">
        <f t="shared" si="341"/>
        <v>0</v>
      </c>
      <c r="G598" s="211">
        <f t="shared" si="341"/>
        <v>0</v>
      </c>
      <c r="H598" s="211">
        <f t="shared" si="341"/>
        <v>0</v>
      </c>
      <c r="I598" s="211">
        <f t="shared" si="341"/>
        <v>0</v>
      </c>
      <c r="J598" s="211">
        <f t="shared" si="341"/>
        <v>0</v>
      </c>
      <c r="K598" s="211">
        <f t="shared" si="341"/>
        <v>0</v>
      </c>
      <c r="L598" s="211">
        <f t="shared" si="341"/>
        <v>0</v>
      </c>
      <c r="M598" s="211">
        <f t="shared" si="341"/>
        <v>0</v>
      </c>
      <c r="N598" s="211">
        <f t="shared" si="341"/>
        <v>0</v>
      </c>
      <c r="O598" s="211">
        <f t="shared" si="341"/>
        <v>0</v>
      </c>
      <c r="P598" s="211">
        <f t="shared" si="341"/>
        <v>0</v>
      </c>
      <c r="Q598" s="211">
        <f t="shared" si="341"/>
        <v>0</v>
      </c>
      <c r="R598" s="211">
        <f t="shared" si="341"/>
        <v>0</v>
      </c>
      <c r="S598" s="211">
        <f t="shared" si="341"/>
        <v>0</v>
      </c>
      <c r="T598" s="211">
        <f t="shared" si="341"/>
        <v>0</v>
      </c>
      <c r="U598" s="211">
        <f t="shared" si="341"/>
        <v>0</v>
      </c>
      <c r="V598" s="211">
        <f t="shared" si="341"/>
        <v>0</v>
      </c>
      <c r="W598" s="211">
        <f t="shared" si="341"/>
        <v>0</v>
      </c>
      <c r="X598" s="211">
        <f t="shared" si="341"/>
        <v>0</v>
      </c>
      <c r="Y598" s="211">
        <f t="shared" si="341"/>
        <v>0</v>
      </c>
      <c r="Z598" s="211">
        <f t="shared" si="341"/>
        <v>0</v>
      </c>
      <c r="AA598" s="211">
        <f t="shared" si="341"/>
        <v>0</v>
      </c>
    </row>
    <row r="599" spans="2:27" ht="16.5" hidden="1" thickTop="1" thickBot="1" x14ac:dyDescent="0.3">
      <c r="B599" s="107" t="s">
        <v>155</v>
      </c>
      <c r="C599" s="112">
        <f t="shared" ref="C599:H599" si="342">C596+C598</f>
        <v>0</v>
      </c>
      <c r="D599" s="112">
        <f t="shared" si="342"/>
        <v>0</v>
      </c>
      <c r="E599" s="112">
        <f t="shared" si="342"/>
        <v>0</v>
      </c>
      <c r="F599" s="112">
        <f t="shared" si="342"/>
        <v>0</v>
      </c>
      <c r="G599" s="112">
        <f t="shared" si="342"/>
        <v>0</v>
      </c>
      <c r="H599" s="112">
        <f t="shared" si="342"/>
        <v>0</v>
      </c>
      <c r="I599" s="112">
        <f t="shared" ref="I599:AA599" si="343">I596+I598</f>
        <v>0</v>
      </c>
      <c r="J599" s="112">
        <f t="shared" si="343"/>
        <v>0</v>
      </c>
      <c r="K599" s="112">
        <f t="shared" si="343"/>
        <v>0</v>
      </c>
      <c r="L599" s="112">
        <f t="shared" si="343"/>
        <v>0</v>
      </c>
      <c r="M599" s="112">
        <f t="shared" si="343"/>
        <v>0</v>
      </c>
      <c r="N599" s="112">
        <f t="shared" si="343"/>
        <v>0</v>
      </c>
      <c r="O599" s="112">
        <f t="shared" si="343"/>
        <v>0</v>
      </c>
      <c r="P599" s="112">
        <f t="shared" si="343"/>
        <v>0</v>
      </c>
      <c r="Q599" s="112">
        <f t="shared" si="343"/>
        <v>0</v>
      </c>
      <c r="R599" s="112">
        <f t="shared" si="343"/>
        <v>0</v>
      </c>
      <c r="S599" s="112">
        <f t="shared" si="343"/>
        <v>0</v>
      </c>
      <c r="T599" s="112">
        <f t="shared" si="343"/>
        <v>0</v>
      </c>
      <c r="U599" s="112">
        <f t="shared" si="343"/>
        <v>0</v>
      </c>
      <c r="V599" s="112">
        <f t="shared" si="343"/>
        <v>0</v>
      </c>
      <c r="W599" s="112">
        <f t="shared" si="343"/>
        <v>0</v>
      </c>
      <c r="X599" s="112">
        <f t="shared" si="343"/>
        <v>0</v>
      </c>
      <c r="Y599" s="112">
        <f t="shared" si="343"/>
        <v>0</v>
      </c>
      <c r="Z599" s="112">
        <f t="shared" si="343"/>
        <v>0</v>
      </c>
      <c r="AA599" s="112">
        <f t="shared" si="343"/>
        <v>0</v>
      </c>
    </row>
    <row r="600" spans="2:27" ht="16.5" hidden="1" thickTop="1" thickBot="1" x14ac:dyDescent="0.3"/>
    <row r="601" spans="2:27" ht="16.5" hidden="1" thickTop="1" thickBot="1" x14ac:dyDescent="0.3">
      <c r="B601" s="278" t="s">
        <v>111</v>
      </c>
      <c r="C601" s="46" t="s">
        <v>78</v>
      </c>
      <c r="D601" s="279" t="s">
        <v>299</v>
      </c>
    </row>
    <row r="602" spans="2:27" ht="15.75" hidden="1" thickTop="1" x14ac:dyDescent="0.25">
      <c r="B602" s="195" t="s">
        <v>24</v>
      </c>
      <c r="C602" s="196">
        <v>0</v>
      </c>
      <c r="D602" s="197">
        <v>1</v>
      </c>
      <c r="E602" s="197">
        <v>2</v>
      </c>
      <c r="F602" s="197">
        <v>3</v>
      </c>
      <c r="G602" s="197">
        <v>4</v>
      </c>
      <c r="H602" s="197">
        <v>5</v>
      </c>
      <c r="I602" s="197">
        <v>6</v>
      </c>
      <c r="J602" s="197">
        <v>7</v>
      </c>
      <c r="K602" s="197">
        <v>8</v>
      </c>
      <c r="L602" s="197">
        <v>9</v>
      </c>
      <c r="M602" s="197">
        <v>10</v>
      </c>
      <c r="N602" s="198">
        <v>11</v>
      </c>
      <c r="O602" s="197">
        <v>12</v>
      </c>
      <c r="P602" s="197">
        <v>13</v>
      </c>
      <c r="Q602" s="197">
        <v>14</v>
      </c>
      <c r="R602" s="197">
        <v>15</v>
      </c>
      <c r="S602" s="197">
        <v>16</v>
      </c>
      <c r="T602" s="197">
        <v>17</v>
      </c>
      <c r="U602" s="197">
        <v>18</v>
      </c>
      <c r="V602" s="197">
        <v>19</v>
      </c>
      <c r="W602" s="197">
        <v>20</v>
      </c>
      <c r="X602" s="197">
        <v>21</v>
      </c>
      <c r="Y602" s="197">
        <v>22</v>
      </c>
      <c r="Z602" s="197">
        <v>23</v>
      </c>
      <c r="AA602" s="197">
        <v>24</v>
      </c>
    </row>
    <row r="603" spans="2:27" hidden="1" x14ac:dyDescent="0.25">
      <c r="B603" s="199" t="s">
        <v>25</v>
      </c>
      <c r="C603" s="197">
        <f t="shared" ref="C603:H603" si="344">C602*360/24</f>
        <v>0</v>
      </c>
      <c r="D603" s="197">
        <f t="shared" si="344"/>
        <v>15</v>
      </c>
      <c r="E603" s="197">
        <f t="shared" si="344"/>
        <v>30</v>
      </c>
      <c r="F603" s="197">
        <f t="shared" si="344"/>
        <v>45</v>
      </c>
      <c r="G603" s="197">
        <f t="shared" si="344"/>
        <v>60</v>
      </c>
      <c r="H603" s="197">
        <f t="shared" si="344"/>
        <v>75</v>
      </c>
      <c r="I603" s="197">
        <f t="shared" ref="I603:O603" si="345">I602*360/24</f>
        <v>90</v>
      </c>
      <c r="J603" s="197">
        <f t="shared" si="345"/>
        <v>105</v>
      </c>
      <c r="K603" s="197">
        <f t="shared" si="345"/>
        <v>120</v>
      </c>
      <c r="L603" s="197">
        <f t="shared" si="345"/>
        <v>135</v>
      </c>
      <c r="M603" s="197">
        <f t="shared" si="345"/>
        <v>150</v>
      </c>
      <c r="N603" s="198">
        <f t="shared" si="345"/>
        <v>165</v>
      </c>
      <c r="O603" s="197">
        <f t="shared" si="345"/>
        <v>180</v>
      </c>
      <c r="P603" s="197">
        <f>P602*360/24</f>
        <v>195</v>
      </c>
      <c r="Q603" s="197">
        <f>Q602*360/24</f>
        <v>210</v>
      </c>
      <c r="R603" s="197">
        <f>R602*360/24</f>
        <v>225</v>
      </c>
      <c r="S603" s="197">
        <f t="shared" ref="S603:AA603" si="346">S602*360/24</f>
        <v>240</v>
      </c>
      <c r="T603" s="197">
        <f t="shared" si="346"/>
        <v>255</v>
      </c>
      <c r="U603" s="197">
        <f t="shared" si="346"/>
        <v>270</v>
      </c>
      <c r="V603" s="197">
        <f t="shared" si="346"/>
        <v>285</v>
      </c>
      <c r="W603" s="197">
        <f t="shared" si="346"/>
        <v>300</v>
      </c>
      <c r="X603" s="197">
        <f t="shared" si="346"/>
        <v>315</v>
      </c>
      <c r="Y603" s="197">
        <f t="shared" si="346"/>
        <v>330</v>
      </c>
      <c r="Z603" s="197">
        <f t="shared" si="346"/>
        <v>345</v>
      </c>
      <c r="AA603" s="197">
        <f t="shared" si="346"/>
        <v>360</v>
      </c>
    </row>
    <row r="604" spans="2:27" hidden="1" x14ac:dyDescent="0.25">
      <c r="B604" s="199" t="s">
        <v>70</v>
      </c>
      <c r="C604" s="201"/>
      <c r="D604" s="201"/>
      <c r="E604" s="201"/>
      <c r="F604" s="201"/>
      <c r="G604" s="201"/>
      <c r="H604" s="200">
        <f>$H$219</f>
        <v>6</v>
      </c>
      <c r="I604" s="200">
        <f>$I$219</f>
        <v>15</v>
      </c>
      <c r="J604" s="200">
        <f>$J$219</f>
        <v>25</v>
      </c>
      <c r="K604" s="200">
        <f>$K$219</f>
        <v>34</v>
      </c>
      <c r="L604" s="200">
        <f>$L$219</f>
        <v>44</v>
      </c>
      <c r="M604" s="200">
        <f>$M$219</f>
        <v>52</v>
      </c>
      <c r="N604" s="200">
        <f>$N$219</f>
        <v>58</v>
      </c>
      <c r="O604" s="200">
        <f>$O$219</f>
        <v>60</v>
      </c>
      <c r="P604" s="200">
        <f>$P$219</f>
        <v>58</v>
      </c>
      <c r="Q604" s="200">
        <f>$Q$219</f>
        <v>52</v>
      </c>
      <c r="R604" s="200">
        <f>$R$219</f>
        <v>44</v>
      </c>
      <c r="S604" s="200">
        <f>$S$219</f>
        <v>34</v>
      </c>
      <c r="T604" s="200">
        <f>$T$219</f>
        <v>25</v>
      </c>
      <c r="U604" s="200">
        <f>$U$219</f>
        <v>15</v>
      </c>
      <c r="V604" s="200">
        <f>$V$219</f>
        <v>6</v>
      </c>
      <c r="W604" s="201"/>
      <c r="X604" s="201"/>
      <c r="Y604" s="201"/>
      <c r="Z604" s="201"/>
      <c r="AA604" s="201"/>
    </row>
    <row r="605" spans="2:27" hidden="1" x14ac:dyDescent="0.25">
      <c r="B605" s="199" t="s">
        <v>17</v>
      </c>
      <c r="C605" s="201"/>
      <c r="D605" s="201"/>
      <c r="E605" s="201"/>
      <c r="F605" s="201"/>
      <c r="G605" s="201"/>
      <c r="H605" s="200">
        <f>$H$220</f>
        <v>67</v>
      </c>
      <c r="I605" s="200">
        <f>$I$220</f>
        <v>77</v>
      </c>
      <c r="J605" s="200">
        <f>$J$220</f>
        <v>88</v>
      </c>
      <c r="K605" s="200">
        <f>$K$220</f>
        <v>100</v>
      </c>
      <c r="L605" s="200">
        <f>$L$220</f>
        <v>114</v>
      </c>
      <c r="M605" s="200">
        <f>$M$220</f>
        <v>131</v>
      </c>
      <c r="N605" s="200">
        <f>$N$220</f>
        <v>152</v>
      </c>
      <c r="O605" s="200">
        <f>$O$220</f>
        <v>180</v>
      </c>
      <c r="P605" s="200">
        <f>$P$220</f>
        <v>208</v>
      </c>
      <c r="Q605" s="200">
        <f>$Q$220</f>
        <v>229</v>
      </c>
      <c r="R605" s="200">
        <f>$R$220</f>
        <v>246</v>
      </c>
      <c r="S605" s="200">
        <f>$S$220</f>
        <v>260</v>
      </c>
      <c r="T605" s="200">
        <f>$T$220</f>
        <v>272</v>
      </c>
      <c r="U605" s="200">
        <f>$U$220</f>
        <v>283</v>
      </c>
      <c r="V605" s="200">
        <f>$V$220</f>
        <v>293</v>
      </c>
      <c r="W605" s="201"/>
      <c r="X605" s="201"/>
      <c r="Y605" s="201"/>
      <c r="Z605" s="201"/>
      <c r="AA605" s="201"/>
    </row>
    <row r="606" spans="2:27" hidden="1" x14ac:dyDescent="0.25">
      <c r="B606" s="199" t="s">
        <v>71</v>
      </c>
      <c r="C606" s="201"/>
      <c r="D606" s="201"/>
      <c r="E606" s="201"/>
      <c r="F606" s="201"/>
      <c r="G606" s="201"/>
      <c r="H606" s="202">
        <f t="shared" ref="H606:V606" si="347">H605-$G$55</f>
        <v>-23</v>
      </c>
      <c r="I606" s="202">
        <f t="shared" si="347"/>
        <v>-13</v>
      </c>
      <c r="J606" s="202">
        <f t="shared" si="347"/>
        <v>-2</v>
      </c>
      <c r="K606" s="202">
        <f t="shared" si="347"/>
        <v>10</v>
      </c>
      <c r="L606" s="202">
        <f t="shared" si="347"/>
        <v>24</v>
      </c>
      <c r="M606" s="202">
        <f t="shared" si="347"/>
        <v>41</v>
      </c>
      <c r="N606" s="202">
        <f t="shared" si="347"/>
        <v>62</v>
      </c>
      <c r="O606" s="202">
        <f t="shared" si="347"/>
        <v>90</v>
      </c>
      <c r="P606" s="202">
        <f t="shared" si="347"/>
        <v>118</v>
      </c>
      <c r="Q606" s="202">
        <f t="shared" si="347"/>
        <v>139</v>
      </c>
      <c r="R606" s="202">
        <f t="shared" si="347"/>
        <v>156</v>
      </c>
      <c r="S606" s="202">
        <f t="shared" si="347"/>
        <v>170</v>
      </c>
      <c r="T606" s="202">
        <f t="shared" si="347"/>
        <v>182</v>
      </c>
      <c r="U606" s="202">
        <f t="shared" si="347"/>
        <v>193</v>
      </c>
      <c r="V606" s="202">
        <f t="shared" si="347"/>
        <v>203</v>
      </c>
      <c r="W606" s="201"/>
      <c r="X606" s="201"/>
      <c r="Y606" s="201"/>
      <c r="Z606" s="201"/>
      <c r="AA606" s="201"/>
    </row>
    <row r="607" spans="2:27" hidden="1" x14ac:dyDescent="0.25">
      <c r="B607" s="199" t="s">
        <v>18</v>
      </c>
      <c r="C607" s="201"/>
      <c r="D607" s="201"/>
      <c r="E607" s="201"/>
      <c r="F607" s="201"/>
      <c r="G607" s="201"/>
      <c r="H607" s="200">
        <f t="shared" ref="H607:V607" si="348">DEGREES(ACOS(SIN(RADIANS(H604))*COS(RADIANS($I$69))+COS(RADIANS(H604))*SIN(RADIANS($I$69))*COS(RADIANS(H605-$G$55))))</f>
        <v>23.728544441131962</v>
      </c>
      <c r="I607" s="200">
        <f t="shared" si="348"/>
        <v>19.75115384947604</v>
      </c>
      <c r="J607" s="200">
        <f t="shared" si="348"/>
        <v>25.07474527934481</v>
      </c>
      <c r="K607" s="200">
        <f t="shared" si="348"/>
        <v>35.269743476161004</v>
      </c>
      <c r="L607" s="200">
        <f t="shared" si="348"/>
        <v>48.917153775129769</v>
      </c>
      <c r="M607" s="200">
        <f t="shared" si="348"/>
        <v>62.3127108169083</v>
      </c>
      <c r="N607" s="200">
        <f t="shared" si="348"/>
        <v>75.594549584153839</v>
      </c>
      <c r="O607" s="200">
        <f t="shared" si="348"/>
        <v>90</v>
      </c>
      <c r="P607" s="200">
        <f t="shared" si="348"/>
        <v>104.40545041584615</v>
      </c>
      <c r="Q607" s="200">
        <f t="shared" si="348"/>
        <v>117.68728918309168</v>
      </c>
      <c r="R607" s="200">
        <f t="shared" si="348"/>
        <v>131.08284622487022</v>
      </c>
      <c r="S607" s="200">
        <f t="shared" si="348"/>
        <v>144.73025652383899</v>
      </c>
      <c r="T607" s="200">
        <f t="shared" si="348"/>
        <v>154.92525472065518</v>
      </c>
      <c r="U607" s="200">
        <f t="shared" si="348"/>
        <v>160.24884615052397</v>
      </c>
      <c r="V607" s="200">
        <f t="shared" si="348"/>
        <v>156.27145555886807</v>
      </c>
      <c r="W607" s="201"/>
      <c r="X607" s="201"/>
      <c r="Y607" s="201"/>
      <c r="Z607" s="201"/>
      <c r="AA607" s="201"/>
    </row>
    <row r="608" spans="2:27" hidden="1" x14ac:dyDescent="0.25">
      <c r="B608" s="199" t="s">
        <v>19</v>
      </c>
      <c r="C608" s="201"/>
      <c r="D608" s="201"/>
      <c r="E608" s="201"/>
      <c r="F608" s="201"/>
      <c r="G608" s="201"/>
      <c r="H608" s="200">
        <f>IF(H604=0,0,1350*EXP(-0.1*5*POWER(0.971667424/SIN(RADIANS(H604)),0.8)))</f>
        <v>68.862358499166476</v>
      </c>
      <c r="I608" s="200">
        <f t="shared" ref="I608:V608" si="349">IF(I604=0,0,1350*EXP(-0.1*5*POWER(0.971667424/SIN(RADIANS(I604)),0.8)))</f>
        <v>319.614258969052</v>
      </c>
      <c r="J608" s="200">
        <f t="shared" si="349"/>
        <v>510.10031844404784</v>
      </c>
      <c r="K608" s="200">
        <f t="shared" si="349"/>
        <v>620.13681398635629</v>
      </c>
      <c r="L608" s="200">
        <f t="shared" si="349"/>
        <v>701.95963780053887</v>
      </c>
      <c r="M608" s="200">
        <f t="shared" si="349"/>
        <v>747.41996526206708</v>
      </c>
      <c r="N608" s="200">
        <f t="shared" si="349"/>
        <v>773.05964028757819</v>
      </c>
      <c r="O608" s="200">
        <f t="shared" si="349"/>
        <v>780.26522234637525</v>
      </c>
      <c r="P608" s="200">
        <f t="shared" si="349"/>
        <v>773.05964028757819</v>
      </c>
      <c r="Q608" s="200">
        <f t="shared" si="349"/>
        <v>747.41996526206708</v>
      </c>
      <c r="R608" s="200">
        <f t="shared" si="349"/>
        <v>701.95963780053887</v>
      </c>
      <c r="S608" s="200">
        <f t="shared" si="349"/>
        <v>620.13681398635629</v>
      </c>
      <c r="T608" s="200">
        <f t="shared" si="349"/>
        <v>510.10031844404784</v>
      </c>
      <c r="U608" s="200">
        <f t="shared" si="349"/>
        <v>319.614258969052</v>
      </c>
      <c r="V608" s="200">
        <f t="shared" si="349"/>
        <v>68.862358499166476</v>
      </c>
      <c r="W608" s="201"/>
      <c r="X608" s="201"/>
      <c r="Y608" s="201"/>
      <c r="Z608" s="201"/>
      <c r="AA608" s="201"/>
    </row>
    <row r="609" spans="2:27" hidden="1" x14ac:dyDescent="0.25">
      <c r="B609" s="199" t="s">
        <v>20</v>
      </c>
      <c r="C609" s="201"/>
      <c r="D609" s="201"/>
      <c r="E609" s="201"/>
      <c r="F609" s="201"/>
      <c r="G609" s="201"/>
      <c r="H609" s="200">
        <f t="shared" ref="H609:V609" si="350">IF(H608*COS(RADIANS(H607))&lt;0,0,H608*COS(RADIANS(H607)))</f>
        <v>63.040888381526763</v>
      </c>
      <c r="I609" s="200">
        <f t="shared" si="350"/>
        <v>300.81109959914528</v>
      </c>
      <c r="J609" s="200">
        <f t="shared" si="350"/>
        <v>462.02626529979608</v>
      </c>
      <c r="K609" s="200">
        <f t="shared" si="350"/>
        <v>506.3061307448915</v>
      </c>
      <c r="L609" s="200">
        <f t="shared" si="350"/>
        <v>461.29250018132137</v>
      </c>
      <c r="M609" s="200">
        <f t="shared" si="350"/>
        <v>347.28540837784794</v>
      </c>
      <c r="N609" s="202">
        <f t="shared" si="350"/>
        <v>192.32334285694529</v>
      </c>
      <c r="O609" s="200">
        <f t="shared" si="350"/>
        <v>4.7797036578829623E-14</v>
      </c>
      <c r="P609" s="200">
        <f t="shared" si="350"/>
        <v>0</v>
      </c>
      <c r="Q609" s="200">
        <f t="shared" si="350"/>
        <v>0</v>
      </c>
      <c r="R609" s="200">
        <f t="shared" si="350"/>
        <v>0</v>
      </c>
      <c r="S609" s="200">
        <f t="shared" si="350"/>
        <v>0</v>
      </c>
      <c r="T609" s="200">
        <f t="shared" si="350"/>
        <v>0</v>
      </c>
      <c r="U609" s="200">
        <f t="shared" si="350"/>
        <v>0</v>
      </c>
      <c r="V609" s="200">
        <f t="shared" si="350"/>
        <v>0</v>
      </c>
      <c r="W609" s="201"/>
      <c r="X609" s="201"/>
      <c r="Y609" s="201"/>
      <c r="Z609" s="201"/>
      <c r="AA609" s="201"/>
    </row>
    <row r="610" spans="2:27" hidden="1" x14ac:dyDescent="0.25">
      <c r="B610" s="199" t="s">
        <v>21</v>
      </c>
      <c r="C610" s="201"/>
      <c r="D610" s="201"/>
      <c r="E610" s="201"/>
      <c r="F610" s="201"/>
      <c r="G610" s="201"/>
      <c r="H610" s="200">
        <f>(1350-0.5*H608)*SIN(RADIANS(H604))/5</f>
        <v>27.502877431176028</v>
      </c>
      <c r="I610" s="200">
        <f>(1350-0.5*I608)*SIN(RADIANS(I604))/5</f>
        <v>61.608916446928617</v>
      </c>
      <c r="J610" s="200">
        <f>(1350-0.5*J608)*SIN(RADIANS(J604))/5</f>
        <v>92.549159680568778</v>
      </c>
      <c r="K610" s="200">
        <f t="shared" ref="K610:V610" si="351">(1350-0.5*K608)*SIN(RADIANS(K604))/5</f>
        <v>116.30447338088877</v>
      </c>
      <c r="L610" s="200">
        <f t="shared" si="351"/>
        <v>138.79554621167821</v>
      </c>
      <c r="M610" s="200">
        <f t="shared" si="351"/>
        <v>153.86540646512782</v>
      </c>
      <c r="N610" s="202">
        <f t="shared" si="351"/>
        <v>163.41381034610978</v>
      </c>
      <c r="O610" s="200">
        <f t="shared" si="351"/>
        <v>166.25390859765099</v>
      </c>
      <c r="P610" s="200">
        <f t="shared" si="351"/>
        <v>163.41381034610978</v>
      </c>
      <c r="Q610" s="200">
        <f t="shared" si="351"/>
        <v>153.86540646512782</v>
      </c>
      <c r="R610" s="200">
        <f t="shared" si="351"/>
        <v>138.79554621167821</v>
      </c>
      <c r="S610" s="200">
        <f t="shared" si="351"/>
        <v>116.30447338088877</v>
      </c>
      <c r="T610" s="200">
        <f t="shared" si="351"/>
        <v>92.549159680568778</v>
      </c>
      <c r="U610" s="200">
        <f t="shared" si="351"/>
        <v>61.608916446928617</v>
      </c>
      <c r="V610" s="200">
        <f t="shared" si="351"/>
        <v>27.502877431176028</v>
      </c>
      <c r="W610" s="201"/>
      <c r="X610" s="201"/>
      <c r="Y610" s="201"/>
      <c r="Z610" s="201"/>
      <c r="AA610" s="201"/>
    </row>
    <row r="611" spans="2:27" hidden="1" x14ac:dyDescent="0.25">
      <c r="B611" s="199" t="s">
        <v>22</v>
      </c>
      <c r="C611" s="201"/>
      <c r="D611" s="201"/>
      <c r="E611" s="201"/>
      <c r="F611" s="201"/>
      <c r="G611" s="201"/>
      <c r="H611" s="200">
        <f>H609+H610</f>
        <v>90.543765812702787</v>
      </c>
      <c r="I611" s="200">
        <f>I609+I610</f>
        <v>362.4200160460739</v>
      </c>
      <c r="J611" s="200">
        <f>J609+J610</f>
        <v>554.57542498036491</v>
      </c>
      <c r="K611" s="200">
        <f t="shared" ref="K611:V611" si="352">K609+K610</f>
        <v>622.61060412578024</v>
      </c>
      <c r="L611" s="200">
        <f t="shared" si="352"/>
        <v>600.08804639299956</v>
      </c>
      <c r="M611" s="200">
        <f t="shared" si="352"/>
        <v>501.15081484297576</v>
      </c>
      <c r="N611" s="202">
        <f t="shared" si="352"/>
        <v>355.73715320305507</v>
      </c>
      <c r="O611" s="200">
        <f t="shared" si="352"/>
        <v>166.25390859765105</v>
      </c>
      <c r="P611" s="200">
        <f t="shared" si="352"/>
        <v>163.41381034610978</v>
      </c>
      <c r="Q611" s="200">
        <f t="shared" si="352"/>
        <v>153.86540646512782</v>
      </c>
      <c r="R611" s="200">
        <f t="shared" si="352"/>
        <v>138.79554621167821</v>
      </c>
      <c r="S611" s="200">
        <f t="shared" si="352"/>
        <v>116.30447338088877</v>
      </c>
      <c r="T611" s="200">
        <f t="shared" si="352"/>
        <v>92.549159680568778</v>
      </c>
      <c r="U611" s="200">
        <f t="shared" si="352"/>
        <v>61.608916446928617</v>
      </c>
      <c r="V611" s="200">
        <f t="shared" si="352"/>
        <v>27.502877431176028</v>
      </c>
      <c r="W611" s="201"/>
      <c r="X611" s="201"/>
      <c r="Y611" s="201"/>
      <c r="Z611" s="201"/>
      <c r="AA611" s="201"/>
    </row>
    <row r="612" spans="2:27" hidden="1" x14ac:dyDescent="0.25">
      <c r="B612" s="199" t="s">
        <v>90</v>
      </c>
      <c r="C612" s="201"/>
      <c r="D612" s="201"/>
      <c r="E612" s="201"/>
      <c r="F612" s="201"/>
      <c r="G612" s="201"/>
      <c r="H612" s="200">
        <f>0.87-1.47*POWER(H607/100,5)</f>
        <v>0.86889420956951857</v>
      </c>
      <c r="I612" s="200">
        <f>0.87-1.47*POWER(I607/100,5)</f>
        <v>0.8695581450809251</v>
      </c>
      <c r="J612" s="200">
        <f>0.87-1.47*POWER(J607/100,5)</f>
        <v>0.86854286434721062</v>
      </c>
      <c r="K612" s="200">
        <f t="shared" ref="K612:V612" si="353">0.87-1.47*POWER(K607/100,5)</f>
        <v>0.86197714691229066</v>
      </c>
      <c r="L612" s="200">
        <f t="shared" si="353"/>
        <v>0.82882598352137005</v>
      </c>
      <c r="M612" s="200">
        <f t="shared" si="353"/>
        <v>0.73189781191249514</v>
      </c>
      <c r="N612" s="202">
        <f t="shared" si="353"/>
        <v>0.5071143845965127</v>
      </c>
      <c r="O612" s="200">
        <f t="shared" si="353"/>
        <v>1.9796999999996956E-3</v>
      </c>
      <c r="P612" s="200">
        <f t="shared" si="353"/>
        <v>-0.95361514900664879</v>
      </c>
      <c r="Q612" s="200">
        <f t="shared" si="353"/>
        <v>-2.4486781175865495</v>
      </c>
      <c r="R612" s="200">
        <f t="shared" si="353"/>
        <v>-4.8191403567108697</v>
      </c>
      <c r="S612" s="200">
        <f t="shared" si="353"/>
        <v>-8.4649929450556218</v>
      </c>
      <c r="T612" s="200">
        <f t="shared" si="353"/>
        <v>-12.249836687736442</v>
      </c>
      <c r="U612" s="200">
        <f t="shared" si="353"/>
        <v>-14.664307237337734</v>
      </c>
      <c r="V612" s="200">
        <f t="shared" si="353"/>
        <v>-12.82984398320375</v>
      </c>
      <c r="W612" s="201"/>
      <c r="X612" s="201"/>
      <c r="Y612" s="201"/>
      <c r="Z612" s="201"/>
      <c r="AA612" s="201"/>
    </row>
    <row r="613" spans="2:27" hidden="1" x14ac:dyDescent="0.25">
      <c r="B613" s="199" t="s">
        <v>26</v>
      </c>
      <c r="C613" s="201"/>
      <c r="D613" s="201"/>
      <c r="E613" s="201"/>
      <c r="F613" s="201"/>
      <c r="G613" s="201"/>
      <c r="H613" s="200">
        <f>H609*H612+H610*0.85</f>
        <v>78.153308697326565</v>
      </c>
      <c r="I613" s="200">
        <f t="shared" ref="I613:V613" si="354">I609*I612+I610*0.85</f>
        <v>313.94032076707555</v>
      </c>
      <c r="J613" s="200">
        <f t="shared" si="354"/>
        <v>479.95640159561265</v>
      </c>
      <c r="K613" s="200">
        <f t="shared" si="354"/>
        <v>535.28311641743824</v>
      </c>
      <c r="L613" s="200">
        <f t="shared" si="354"/>
        <v>500.30742443374191</v>
      </c>
      <c r="M613" s="200">
        <f t="shared" si="354"/>
        <v>384.96302599624289</v>
      </c>
      <c r="N613" s="200">
        <f t="shared" si="354"/>
        <v>236.43167245063722</v>
      </c>
      <c r="O613" s="200">
        <f t="shared" si="354"/>
        <v>141.31582230800333</v>
      </c>
      <c r="P613" s="200">
        <f t="shared" si="354"/>
        <v>138.90173879419331</v>
      </c>
      <c r="Q613" s="200">
        <f t="shared" si="354"/>
        <v>130.78559549535865</v>
      </c>
      <c r="R613" s="200">
        <f t="shared" si="354"/>
        <v>117.97621427992648</v>
      </c>
      <c r="S613" s="200">
        <f t="shared" si="354"/>
        <v>98.858802373755452</v>
      </c>
      <c r="T613" s="200">
        <f t="shared" si="354"/>
        <v>78.666785728483461</v>
      </c>
      <c r="U613" s="200">
        <f t="shared" si="354"/>
        <v>52.367578979889323</v>
      </c>
      <c r="V613" s="200">
        <f t="shared" si="354"/>
        <v>23.377445816499623</v>
      </c>
      <c r="W613" s="201"/>
      <c r="X613" s="201"/>
      <c r="Y613" s="201"/>
      <c r="Z613" s="201"/>
      <c r="AA613" s="201"/>
    </row>
    <row r="614" spans="2:27" hidden="1" x14ac:dyDescent="0.25">
      <c r="B614" s="199" t="s">
        <v>27</v>
      </c>
      <c r="C614" s="201"/>
      <c r="D614" s="201"/>
      <c r="E614" s="201"/>
      <c r="F614" s="201"/>
      <c r="G614" s="201"/>
      <c r="H614" s="200">
        <f>H610*0.85</f>
        <v>23.377445816499623</v>
      </c>
      <c r="I614" s="200">
        <f>I610*0.85</f>
        <v>52.367578979889323</v>
      </c>
      <c r="J614" s="200">
        <f>J610*0.85</f>
        <v>78.666785728483461</v>
      </c>
      <c r="K614" s="200">
        <f t="shared" ref="K614:V614" si="355">K610*0.85</f>
        <v>98.858802373755452</v>
      </c>
      <c r="L614" s="200">
        <f t="shared" si="355"/>
        <v>117.97621427992648</v>
      </c>
      <c r="M614" s="200">
        <f t="shared" si="355"/>
        <v>130.78559549535865</v>
      </c>
      <c r="N614" s="200">
        <f t="shared" si="355"/>
        <v>138.90173879419331</v>
      </c>
      <c r="O614" s="200">
        <f t="shared" si="355"/>
        <v>141.31582230800333</v>
      </c>
      <c r="P614" s="200">
        <f t="shared" si="355"/>
        <v>138.90173879419331</v>
      </c>
      <c r="Q614" s="200">
        <f t="shared" si="355"/>
        <v>130.78559549535865</v>
      </c>
      <c r="R614" s="200">
        <f t="shared" si="355"/>
        <v>117.97621427992648</v>
      </c>
      <c r="S614" s="200">
        <f t="shared" si="355"/>
        <v>98.858802373755452</v>
      </c>
      <c r="T614" s="200">
        <f t="shared" si="355"/>
        <v>78.666785728483461</v>
      </c>
      <c r="U614" s="200">
        <f t="shared" si="355"/>
        <v>52.367578979889323</v>
      </c>
      <c r="V614" s="200">
        <f t="shared" si="355"/>
        <v>23.377445816499623</v>
      </c>
      <c r="W614" s="201"/>
      <c r="X614" s="201"/>
      <c r="Y614" s="201"/>
      <c r="Z614" s="201"/>
      <c r="AA614" s="201"/>
    </row>
    <row r="615" spans="2:27" hidden="1" x14ac:dyDescent="0.25">
      <c r="B615" s="199" t="s">
        <v>113</v>
      </c>
      <c r="C615" s="201"/>
      <c r="D615" s="201"/>
      <c r="E615" s="201"/>
      <c r="F615" s="201"/>
      <c r="G615" s="201"/>
      <c r="H615" s="203">
        <f t="shared" ref="H615:V615" si="356">$I$64*TAN(RADIANS(ABS(H605-$G$55)))</f>
        <v>0</v>
      </c>
      <c r="I615" s="203">
        <f t="shared" si="356"/>
        <v>0</v>
      </c>
      <c r="J615" s="203">
        <f t="shared" si="356"/>
        <v>0</v>
      </c>
      <c r="K615" s="203">
        <f t="shared" si="356"/>
        <v>0</v>
      </c>
      <c r="L615" s="203">
        <f t="shared" si="356"/>
        <v>0</v>
      </c>
      <c r="M615" s="203">
        <f t="shared" si="356"/>
        <v>0</v>
      </c>
      <c r="N615" s="203">
        <f t="shared" si="356"/>
        <v>0</v>
      </c>
      <c r="O615" s="203">
        <f t="shared" si="356"/>
        <v>0</v>
      </c>
      <c r="P615" s="203">
        <f t="shared" si="356"/>
        <v>0</v>
      </c>
      <c r="Q615" s="203">
        <f t="shared" si="356"/>
        <v>0</v>
      </c>
      <c r="R615" s="203">
        <f t="shared" si="356"/>
        <v>0</v>
      </c>
      <c r="S615" s="203">
        <f t="shared" si="356"/>
        <v>0</v>
      </c>
      <c r="T615" s="203">
        <f t="shared" si="356"/>
        <v>0</v>
      </c>
      <c r="U615" s="203">
        <f t="shared" si="356"/>
        <v>0</v>
      </c>
      <c r="V615" s="203">
        <f t="shared" si="356"/>
        <v>0</v>
      </c>
      <c r="W615" s="201"/>
      <c r="X615" s="201"/>
      <c r="Y615" s="201"/>
      <c r="Z615" s="201"/>
      <c r="AA615" s="201"/>
    </row>
    <row r="616" spans="2:27" hidden="1" x14ac:dyDescent="0.25">
      <c r="B616" s="199" t="s">
        <v>115</v>
      </c>
      <c r="C616" s="201"/>
      <c r="D616" s="201"/>
      <c r="E616" s="201"/>
      <c r="F616" s="201"/>
      <c r="G616" s="201"/>
      <c r="H616" s="203">
        <f t="shared" ref="H616:V616" si="357">$I$65*TAN(RADIANS(H604))/COS(RADIANS(H605-$G$55))</f>
        <v>0</v>
      </c>
      <c r="I616" s="203">
        <f t="shared" si="357"/>
        <v>0</v>
      </c>
      <c r="J616" s="203">
        <f t="shared" si="357"/>
        <v>0</v>
      </c>
      <c r="K616" s="203">
        <f t="shared" si="357"/>
        <v>0</v>
      </c>
      <c r="L616" s="203">
        <f t="shared" si="357"/>
        <v>0</v>
      </c>
      <c r="M616" s="203">
        <f t="shared" si="357"/>
        <v>0</v>
      </c>
      <c r="N616" s="203">
        <f t="shared" si="357"/>
        <v>0</v>
      </c>
      <c r="O616" s="203">
        <f t="shared" si="357"/>
        <v>0</v>
      </c>
      <c r="P616" s="203">
        <f t="shared" si="357"/>
        <v>0</v>
      </c>
      <c r="Q616" s="203">
        <f t="shared" si="357"/>
        <v>0</v>
      </c>
      <c r="R616" s="203">
        <f t="shared" si="357"/>
        <v>0</v>
      </c>
      <c r="S616" s="203">
        <f t="shared" si="357"/>
        <v>0</v>
      </c>
      <c r="T616" s="203">
        <f t="shared" si="357"/>
        <v>0</v>
      </c>
      <c r="U616" s="203">
        <f t="shared" si="357"/>
        <v>0</v>
      </c>
      <c r="V616" s="203">
        <f t="shared" si="357"/>
        <v>0</v>
      </c>
      <c r="W616" s="201"/>
      <c r="X616" s="201"/>
      <c r="Y616" s="201"/>
      <c r="Z616" s="201"/>
      <c r="AA616" s="201"/>
    </row>
    <row r="617" spans="2:27" hidden="1" x14ac:dyDescent="0.25">
      <c r="B617" s="199" t="s">
        <v>121</v>
      </c>
      <c r="C617" s="201"/>
      <c r="D617" s="201"/>
      <c r="E617" s="201"/>
      <c r="F617" s="201"/>
      <c r="G617" s="201"/>
      <c r="H617" s="203">
        <f t="shared" ref="H617:V617" si="358">IF(H609=0,0,IF(H615&gt;$I$66+$I$67,IF($I$72-H615+$I$66+$I$67&lt;0,0,$I$72-H615+$I$66+$I$67),$I$72))</f>
        <v>0</v>
      </c>
      <c r="I617" s="203">
        <f t="shared" si="358"/>
        <v>0</v>
      </c>
      <c r="J617" s="203">
        <f t="shared" si="358"/>
        <v>0</v>
      </c>
      <c r="K617" s="203">
        <f t="shared" si="358"/>
        <v>0</v>
      </c>
      <c r="L617" s="203">
        <f t="shared" si="358"/>
        <v>0</v>
      </c>
      <c r="M617" s="203">
        <f t="shared" si="358"/>
        <v>0</v>
      </c>
      <c r="N617" s="203">
        <f t="shared" si="358"/>
        <v>0</v>
      </c>
      <c r="O617" s="203">
        <f t="shared" si="358"/>
        <v>0</v>
      </c>
      <c r="P617" s="203">
        <f t="shared" si="358"/>
        <v>0</v>
      </c>
      <c r="Q617" s="203">
        <f t="shared" si="358"/>
        <v>0</v>
      </c>
      <c r="R617" s="203">
        <f t="shared" si="358"/>
        <v>0</v>
      </c>
      <c r="S617" s="203">
        <f t="shared" si="358"/>
        <v>0</v>
      </c>
      <c r="T617" s="203">
        <f t="shared" si="358"/>
        <v>0</v>
      </c>
      <c r="U617" s="203">
        <f t="shared" si="358"/>
        <v>0</v>
      </c>
      <c r="V617" s="203">
        <f t="shared" si="358"/>
        <v>0</v>
      </c>
      <c r="W617" s="201"/>
      <c r="X617" s="201"/>
      <c r="Y617" s="201"/>
      <c r="Z617" s="201"/>
      <c r="AA617" s="201"/>
    </row>
    <row r="618" spans="2:27" hidden="1" x14ac:dyDescent="0.25">
      <c r="B618" s="199" t="s">
        <v>120</v>
      </c>
      <c r="C618" s="201"/>
      <c r="D618" s="201"/>
      <c r="E618" s="201"/>
      <c r="F618" s="201"/>
      <c r="G618" s="201"/>
      <c r="H618" s="203">
        <f t="shared" ref="H618:V618" si="359">IF(H609=0,0,IF(H616&gt;$I$66+$I$68,IF($I$73-H616+$I$66+$I$68&lt;0,0,$I$73-H616+$I$66+$I$68),$I$73))</f>
        <v>0</v>
      </c>
      <c r="I618" s="203">
        <f t="shared" si="359"/>
        <v>0</v>
      </c>
      <c r="J618" s="203">
        <f t="shared" si="359"/>
        <v>0</v>
      </c>
      <c r="K618" s="203">
        <f t="shared" si="359"/>
        <v>0</v>
      </c>
      <c r="L618" s="203">
        <f t="shared" si="359"/>
        <v>0</v>
      </c>
      <c r="M618" s="203">
        <f t="shared" si="359"/>
        <v>0</v>
      </c>
      <c r="N618" s="203">
        <f t="shared" si="359"/>
        <v>0</v>
      </c>
      <c r="O618" s="203">
        <f t="shared" si="359"/>
        <v>0</v>
      </c>
      <c r="P618" s="203">
        <f t="shared" si="359"/>
        <v>0</v>
      </c>
      <c r="Q618" s="203">
        <f t="shared" si="359"/>
        <v>0</v>
      </c>
      <c r="R618" s="203">
        <f t="shared" si="359"/>
        <v>0</v>
      </c>
      <c r="S618" s="203">
        <f t="shared" si="359"/>
        <v>0</v>
      </c>
      <c r="T618" s="203">
        <f t="shared" si="359"/>
        <v>0</v>
      </c>
      <c r="U618" s="203">
        <f t="shared" si="359"/>
        <v>0</v>
      </c>
      <c r="V618" s="203">
        <f t="shared" si="359"/>
        <v>0</v>
      </c>
      <c r="W618" s="201"/>
      <c r="X618" s="201"/>
      <c r="Y618" s="201"/>
      <c r="Z618" s="201"/>
      <c r="AA618" s="201"/>
    </row>
    <row r="619" spans="2:27" ht="15.75" hidden="1" thickBot="1" x14ac:dyDescent="0.3">
      <c r="B619" s="199" t="s">
        <v>23</v>
      </c>
      <c r="C619" s="205"/>
      <c r="D619" s="205"/>
      <c r="E619" s="205"/>
      <c r="F619" s="205"/>
      <c r="G619" s="205"/>
      <c r="H619" s="203">
        <f t="shared" ref="H619:V619" si="360">IF(H617*H618&lt;0,0,H617*H618)</f>
        <v>0</v>
      </c>
      <c r="I619" s="203">
        <f t="shared" si="360"/>
        <v>0</v>
      </c>
      <c r="J619" s="203">
        <f t="shared" si="360"/>
        <v>0</v>
      </c>
      <c r="K619" s="203">
        <f t="shared" si="360"/>
        <v>0</v>
      </c>
      <c r="L619" s="203">
        <f t="shared" si="360"/>
        <v>0</v>
      </c>
      <c r="M619" s="203">
        <f t="shared" si="360"/>
        <v>0</v>
      </c>
      <c r="N619" s="203">
        <f t="shared" si="360"/>
        <v>0</v>
      </c>
      <c r="O619" s="203">
        <f t="shared" si="360"/>
        <v>0</v>
      </c>
      <c r="P619" s="203">
        <f t="shared" si="360"/>
        <v>0</v>
      </c>
      <c r="Q619" s="203">
        <f t="shared" si="360"/>
        <v>0</v>
      </c>
      <c r="R619" s="203">
        <f t="shared" si="360"/>
        <v>0</v>
      </c>
      <c r="S619" s="203">
        <f t="shared" si="360"/>
        <v>0</v>
      </c>
      <c r="T619" s="203">
        <f t="shared" si="360"/>
        <v>0</v>
      </c>
      <c r="U619" s="203">
        <f t="shared" si="360"/>
        <v>0</v>
      </c>
      <c r="V619" s="203">
        <f t="shared" si="360"/>
        <v>0</v>
      </c>
      <c r="W619" s="205"/>
      <c r="X619" s="205"/>
      <c r="Y619" s="205"/>
      <c r="Z619" s="205"/>
      <c r="AA619" s="205"/>
    </row>
    <row r="620" spans="2:27" ht="16.5" hidden="1" thickTop="1" thickBot="1" x14ac:dyDescent="0.3">
      <c r="B620" s="206" t="s">
        <v>136</v>
      </c>
      <c r="C620" s="207">
        <f t="shared" ref="C620:AA620" si="361">(C619*C613*$C$15+($I$72*$I$73-C619)*C614)*$G$74*$G$75*$I$70</f>
        <v>0</v>
      </c>
      <c r="D620" s="207">
        <f t="shared" si="361"/>
        <v>0</v>
      </c>
      <c r="E620" s="207">
        <f t="shared" si="361"/>
        <v>0</v>
      </c>
      <c r="F620" s="207">
        <f t="shared" si="361"/>
        <v>0</v>
      </c>
      <c r="G620" s="207">
        <f t="shared" si="361"/>
        <v>0</v>
      </c>
      <c r="H620" s="207">
        <f t="shared" si="361"/>
        <v>0</v>
      </c>
      <c r="I620" s="207">
        <f t="shared" si="361"/>
        <v>0</v>
      </c>
      <c r="J620" s="207">
        <f t="shared" si="361"/>
        <v>0</v>
      </c>
      <c r="K620" s="207">
        <f t="shared" si="361"/>
        <v>0</v>
      </c>
      <c r="L620" s="207">
        <f t="shared" si="361"/>
        <v>0</v>
      </c>
      <c r="M620" s="207">
        <f t="shared" si="361"/>
        <v>0</v>
      </c>
      <c r="N620" s="207">
        <f t="shared" si="361"/>
        <v>0</v>
      </c>
      <c r="O620" s="207">
        <f t="shared" si="361"/>
        <v>0</v>
      </c>
      <c r="P620" s="207">
        <f t="shared" si="361"/>
        <v>0</v>
      </c>
      <c r="Q620" s="207">
        <f t="shared" si="361"/>
        <v>0</v>
      </c>
      <c r="R620" s="207">
        <f t="shared" si="361"/>
        <v>0</v>
      </c>
      <c r="S620" s="207">
        <f t="shared" si="361"/>
        <v>0</v>
      </c>
      <c r="T620" s="207">
        <f t="shared" si="361"/>
        <v>0</v>
      </c>
      <c r="U620" s="207">
        <f t="shared" si="361"/>
        <v>0</v>
      </c>
      <c r="V620" s="207">
        <f t="shared" si="361"/>
        <v>0</v>
      </c>
      <c r="W620" s="207">
        <f t="shared" si="361"/>
        <v>0</v>
      </c>
      <c r="X620" s="207">
        <f t="shared" si="361"/>
        <v>0</v>
      </c>
      <c r="Y620" s="207">
        <f t="shared" si="361"/>
        <v>0</v>
      </c>
      <c r="Z620" s="207">
        <f t="shared" si="361"/>
        <v>0</v>
      </c>
      <c r="AA620" s="207">
        <f t="shared" si="361"/>
        <v>0</v>
      </c>
    </row>
    <row r="621" spans="2:27" ht="16.5" hidden="1" thickTop="1" thickBot="1" x14ac:dyDescent="0.3">
      <c r="B621" s="208" t="s">
        <v>137</v>
      </c>
      <c r="C621" s="209">
        <f>$C$236</f>
        <v>18.05025253169417</v>
      </c>
      <c r="D621" s="209">
        <f>$D$236</f>
        <v>16.937822173508927</v>
      </c>
      <c r="E621" s="209">
        <f>$E$236</f>
        <v>16.238519215976524</v>
      </c>
      <c r="F621" s="209">
        <f>$F$236</f>
        <v>16</v>
      </c>
      <c r="G621" s="209">
        <f>$G$236</f>
        <v>16.238519215976524</v>
      </c>
      <c r="H621" s="209">
        <f>$H$236</f>
        <v>16.93782217350893</v>
      </c>
      <c r="I621" s="209">
        <f>$I$236</f>
        <v>18.05025253169417</v>
      </c>
      <c r="J621" s="209">
        <f>$J$236</f>
        <v>19.5</v>
      </c>
      <c r="K621" s="209">
        <f>$K$236</f>
        <v>21.188266684282354</v>
      </c>
      <c r="L621" s="209">
        <f>$L$236</f>
        <v>23</v>
      </c>
      <c r="M621" s="209">
        <f>$M$236</f>
        <v>24.811733315717646</v>
      </c>
      <c r="N621" s="209">
        <f>$N$236</f>
        <v>26.5</v>
      </c>
      <c r="O621" s="209">
        <f>$O$236</f>
        <v>27.949747468305834</v>
      </c>
      <c r="P621" s="209">
        <f>$P$236</f>
        <v>29.06217782649107</v>
      </c>
      <c r="Q621" s="209">
        <f>$Q$236</f>
        <v>29.76148078402348</v>
      </c>
      <c r="R621" s="209">
        <f>$R$236</f>
        <v>30</v>
      </c>
      <c r="S621" s="209">
        <f>$S$236</f>
        <v>29.76148078402348</v>
      </c>
      <c r="T621" s="209">
        <f>$T$236</f>
        <v>29.06217782649107</v>
      </c>
      <c r="U621" s="209">
        <f>$U$236</f>
        <v>27.949747468305834</v>
      </c>
      <c r="V621" s="209">
        <f>$V$236</f>
        <v>26.5</v>
      </c>
      <c r="W621" s="209">
        <f>$W$236</f>
        <v>24.811733315717646</v>
      </c>
      <c r="X621" s="209">
        <f>$X$236</f>
        <v>23</v>
      </c>
      <c r="Y621" s="209">
        <f>$Y$236</f>
        <v>21.188266684282354</v>
      </c>
      <c r="Z621" s="209">
        <f>$Z$236</f>
        <v>19.5</v>
      </c>
      <c r="AA621" s="209">
        <f>$AA$236</f>
        <v>18.05025253169417</v>
      </c>
    </row>
    <row r="622" spans="2:27" ht="16.5" hidden="1" thickTop="1" thickBot="1" x14ac:dyDescent="0.3">
      <c r="B622" s="210" t="s">
        <v>163</v>
      </c>
      <c r="C622" s="211">
        <f t="shared" ref="C622:AA622" si="362">$I$62*$I$63*$I$70*$I$71*(C621-$C$16)</f>
        <v>0</v>
      </c>
      <c r="D622" s="211">
        <f t="shared" si="362"/>
        <v>0</v>
      </c>
      <c r="E622" s="211">
        <f t="shared" si="362"/>
        <v>0</v>
      </c>
      <c r="F622" s="211">
        <f t="shared" si="362"/>
        <v>0</v>
      </c>
      <c r="G622" s="211">
        <f t="shared" si="362"/>
        <v>0</v>
      </c>
      <c r="H622" s="211">
        <f t="shared" si="362"/>
        <v>0</v>
      </c>
      <c r="I622" s="211">
        <f t="shared" si="362"/>
        <v>0</v>
      </c>
      <c r="J622" s="211">
        <f t="shared" si="362"/>
        <v>0</v>
      </c>
      <c r="K622" s="211">
        <f t="shared" si="362"/>
        <v>0</v>
      </c>
      <c r="L622" s="211">
        <f t="shared" si="362"/>
        <v>0</v>
      </c>
      <c r="M622" s="211">
        <f t="shared" si="362"/>
        <v>0</v>
      </c>
      <c r="N622" s="211">
        <f t="shared" si="362"/>
        <v>0</v>
      </c>
      <c r="O622" s="211">
        <f t="shared" si="362"/>
        <v>0</v>
      </c>
      <c r="P622" s="211">
        <f t="shared" si="362"/>
        <v>0</v>
      </c>
      <c r="Q622" s="211">
        <f t="shared" si="362"/>
        <v>0</v>
      </c>
      <c r="R622" s="211">
        <f t="shared" si="362"/>
        <v>0</v>
      </c>
      <c r="S622" s="211">
        <f t="shared" si="362"/>
        <v>0</v>
      </c>
      <c r="T622" s="211">
        <f t="shared" si="362"/>
        <v>0</v>
      </c>
      <c r="U622" s="211">
        <f t="shared" si="362"/>
        <v>0</v>
      </c>
      <c r="V622" s="211">
        <f t="shared" si="362"/>
        <v>0</v>
      </c>
      <c r="W622" s="211">
        <f t="shared" si="362"/>
        <v>0</v>
      </c>
      <c r="X622" s="211">
        <f t="shared" si="362"/>
        <v>0</v>
      </c>
      <c r="Y622" s="211">
        <f t="shared" si="362"/>
        <v>0</v>
      </c>
      <c r="Z622" s="211">
        <f t="shared" si="362"/>
        <v>0</v>
      </c>
      <c r="AA622" s="211">
        <f t="shared" si="362"/>
        <v>0</v>
      </c>
    </row>
    <row r="623" spans="2:27" ht="16.5" hidden="1" thickTop="1" thickBot="1" x14ac:dyDescent="0.3">
      <c r="B623" s="107" t="s">
        <v>155</v>
      </c>
      <c r="C623" s="112">
        <f t="shared" ref="C623:H623" si="363">C620+C622</f>
        <v>0</v>
      </c>
      <c r="D623" s="112">
        <f t="shared" si="363"/>
        <v>0</v>
      </c>
      <c r="E623" s="112">
        <f t="shared" si="363"/>
        <v>0</v>
      </c>
      <c r="F623" s="112">
        <f t="shared" si="363"/>
        <v>0</v>
      </c>
      <c r="G623" s="112">
        <f t="shared" si="363"/>
        <v>0</v>
      </c>
      <c r="H623" s="112">
        <f t="shared" si="363"/>
        <v>0</v>
      </c>
      <c r="I623" s="112">
        <f t="shared" ref="I623:AA623" si="364">I620+I622</f>
        <v>0</v>
      </c>
      <c r="J623" s="112">
        <f t="shared" si="364"/>
        <v>0</v>
      </c>
      <c r="K623" s="112">
        <f t="shared" si="364"/>
        <v>0</v>
      </c>
      <c r="L623" s="112">
        <f t="shared" si="364"/>
        <v>0</v>
      </c>
      <c r="M623" s="112">
        <f t="shared" si="364"/>
        <v>0</v>
      </c>
      <c r="N623" s="112">
        <f t="shared" si="364"/>
        <v>0</v>
      </c>
      <c r="O623" s="112">
        <f t="shared" si="364"/>
        <v>0</v>
      </c>
      <c r="P623" s="112">
        <f t="shared" si="364"/>
        <v>0</v>
      </c>
      <c r="Q623" s="112">
        <f t="shared" si="364"/>
        <v>0</v>
      </c>
      <c r="R623" s="112">
        <f t="shared" si="364"/>
        <v>0</v>
      </c>
      <c r="S623" s="112">
        <f t="shared" si="364"/>
        <v>0</v>
      </c>
      <c r="T623" s="112">
        <f t="shared" si="364"/>
        <v>0</v>
      </c>
      <c r="U623" s="112">
        <f t="shared" si="364"/>
        <v>0</v>
      </c>
      <c r="V623" s="112">
        <f t="shared" si="364"/>
        <v>0</v>
      </c>
      <c r="W623" s="112">
        <f t="shared" si="364"/>
        <v>0</v>
      </c>
      <c r="X623" s="112">
        <f t="shared" si="364"/>
        <v>0</v>
      </c>
      <c r="Y623" s="112">
        <f t="shared" si="364"/>
        <v>0</v>
      </c>
      <c r="Z623" s="112">
        <f t="shared" si="364"/>
        <v>0</v>
      </c>
      <c r="AA623" s="112">
        <f t="shared" si="364"/>
        <v>0</v>
      </c>
    </row>
    <row r="624" spans="2:27" s="1" customFormat="1" ht="16.5" hidden="1" thickTop="1" thickBot="1" x14ac:dyDescent="0.3">
      <c r="B624" s="108"/>
      <c r="C624" s="139"/>
      <c r="D624" s="139"/>
      <c r="E624" s="139"/>
      <c r="F624" s="139"/>
      <c r="G624" s="139"/>
      <c r="H624" s="139"/>
      <c r="I624" s="139"/>
      <c r="J624" s="139"/>
      <c r="K624" s="139"/>
      <c r="L624" s="139"/>
      <c r="M624" s="139"/>
      <c r="N624" s="139"/>
      <c r="O624" s="139"/>
      <c r="P624" s="139"/>
      <c r="Q624" s="139"/>
      <c r="R624" s="139"/>
      <c r="S624" s="139"/>
      <c r="T624" s="139"/>
      <c r="U624" s="139"/>
      <c r="V624" s="139"/>
      <c r="W624" s="139"/>
      <c r="X624" s="139"/>
      <c r="Y624" s="139"/>
      <c r="Z624" s="139"/>
      <c r="AA624" s="139"/>
    </row>
    <row r="625" spans="2:27" ht="16.5" hidden="1" thickTop="1" thickBot="1" x14ac:dyDescent="0.3">
      <c r="B625" s="206" t="s">
        <v>176</v>
      </c>
      <c r="C625" s="109"/>
      <c r="D625" s="109"/>
      <c r="E625" s="109"/>
      <c r="F625" s="109"/>
      <c r="G625" s="109"/>
      <c r="H625" s="109"/>
      <c r="I625" s="109"/>
      <c r="J625" s="109"/>
      <c r="K625" s="109"/>
      <c r="L625" s="109"/>
      <c r="M625" s="109"/>
      <c r="N625" s="109"/>
      <c r="O625" s="109"/>
      <c r="P625" s="109"/>
      <c r="Q625" s="109"/>
      <c r="R625" s="1"/>
      <c r="S625" s="1"/>
      <c r="T625" s="1"/>
      <c r="U625" s="1"/>
      <c r="V625" s="1"/>
      <c r="W625" s="1"/>
      <c r="X625" s="1"/>
      <c r="Y625" s="1"/>
      <c r="Z625" s="1"/>
      <c r="AA625" s="1"/>
    </row>
    <row r="626" spans="2:27" ht="16.5" hidden="1" thickTop="1" thickBot="1" x14ac:dyDescent="0.3">
      <c r="B626" s="280" t="s">
        <v>138</v>
      </c>
      <c r="C626" s="281">
        <f>C621+($G$81*(IF(C609=0,0,C611)/15))</f>
        <v>18.05025253169417</v>
      </c>
      <c r="D626" s="281">
        <f t="shared" ref="D626:AA626" si="365">D621+($G$81*(IF(D609=0,0,D611)/15))</f>
        <v>16.937822173508927</v>
      </c>
      <c r="E626" s="281">
        <f t="shared" si="365"/>
        <v>16.238519215976524</v>
      </c>
      <c r="F626" s="281">
        <f t="shared" si="365"/>
        <v>16</v>
      </c>
      <c r="G626" s="281">
        <f t="shared" si="365"/>
        <v>16.238519215976524</v>
      </c>
      <c r="H626" s="281">
        <f t="shared" si="365"/>
        <v>20.559572806017041</v>
      </c>
      <c r="I626" s="281">
        <f t="shared" si="365"/>
        <v>32.547053173537122</v>
      </c>
      <c r="J626" s="281">
        <f t="shared" si="365"/>
        <v>41.683016999214594</v>
      </c>
      <c r="K626" s="281">
        <f t="shared" si="365"/>
        <v>46.092690849313563</v>
      </c>
      <c r="L626" s="281">
        <f t="shared" si="365"/>
        <v>47.003521855719981</v>
      </c>
      <c r="M626" s="281">
        <f t="shared" si="365"/>
        <v>44.857765909436679</v>
      </c>
      <c r="N626" s="281">
        <f t="shared" si="365"/>
        <v>40.729486128122204</v>
      </c>
      <c r="O626" s="281">
        <f t="shared" si="365"/>
        <v>34.599903812211878</v>
      </c>
      <c r="P626" s="281">
        <f t="shared" si="365"/>
        <v>29.06217782649107</v>
      </c>
      <c r="Q626" s="281">
        <f t="shared" si="365"/>
        <v>29.76148078402348</v>
      </c>
      <c r="R626" s="281">
        <f t="shared" si="365"/>
        <v>30</v>
      </c>
      <c r="S626" s="281">
        <f t="shared" si="365"/>
        <v>29.76148078402348</v>
      </c>
      <c r="T626" s="281">
        <f t="shared" si="365"/>
        <v>29.06217782649107</v>
      </c>
      <c r="U626" s="281">
        <f t="shared" si="365"/>
        <v>27.949747468305834</v>
      </c>
      <c r="V626" s="281">
        <f t="shared" si="365"/>
        <v>26.5</v>
      </c>
      <c r="W626" s="281">
        <f t="shared" si="365"/>
        <v>24.811733315717646</v>
      </c>
      <c r="X626" s="281">
        <f t="shared" si="365"/>
        <v>23</v>
      </c>
      <c r="Y626" s="281">
        <f t="shared" si="365"/>
        <v>21.188266684282354</v>
      </c>
      <c r="Z626" s="281">
        <f t="shared" si="365"/>
        <v>19.5</v>
      </c>
      <c r="AA626" s="281">
        <f t="shared" si="365"/>
        <v>18.05025253169417</v>
      </c>
    </row>
    <row r="627" spans="2:27" ht="16.5" hidden="1" thickTop="1" thickBot="1" x14ac:dyDescent="0.3">
      <c r="B627" s="282" t="s">
        <v>164</v>
      </c>
      <c r="C627" s="211">
        <f>$G$79*$G$78*(C626-$C$16)</f>
        <v>0</v>
      </c>
      <c r="D627" s="211">
        <f t="shared" ref="D627:AA627" si="366">$C$79*$C$78*(D626-$C$16)</f>
        <v>0</v>
      </c>
      <c r="E627" s="211">
        <f t="shared" si="366"/>
        <v>0</v>
      </c>
      <c r="F627" s="211">
        <f t="shared" si="366"/>
        <v>0</v>
      </c>
      <c r="G627" s="211">
        <f t="shared" si="366"/>
        <v>0</v>
      </c>
      <c r="H627" s="211">
        <f t="shared" si="366"/>
        <v>0</v>
      </c>
      <c r="I627" s="211">
        <f t="shared" si="366"/>
        <v>0</v>
      </c>
      <c r="J627" s="211">
        <f t="shared" si="366"/>
        <v>0</v>
      </c>
      <c r="K627" s="211">
        <f t="shared" si="366"/>
        <v>0</v>
      </c>
      <c r="L627" s="211">
        <f t="shared" si="366"/>
        <v>0</v>
      </c>
      <c r="M627" s="211">
        <f t="shared" si="366"/>
        <v>0</v>
      </c>
      <c r="N627" s="211">
        <f t="shared" si="366"/>
        <v>0</v>
      </c>
      <c r="O627" s="211">
        <f t="shared" si="366"/>
        <v>0</v>
      </c>
      <c r="P627" s="211">
        <f t="shared" si="366"/>
        <v>0</v>
      </c>
      <c r="Q627" s="211">
        <f t="shared" si="366"/>
        <v>0</v>
      </c>
      <c r="R627" s="211">
        <f t="shared" si="366"/>
        <v>0</v>
      </c>
      <c r="S627" s="211">
        <f t="shared" si="366"/>
        <v>0</v>
      </c>
      <c r="T627" s="211">
        <f t="shared" si="366"/>
        <v>0</v>
      </c>
      <c r="U627" s="211">
        <f t="shared" si="366"/>
        <v>0</v>
      </c>
      <c r="V627" s="211">
        <f t="shared" si="366"/>
        <v>0</v>
      </c>
      <c r="W627" s="211">
        <f t="shared" si="366"/>
        <v>0</v>
      </c>
      <c r="X627" s="211">
        <f t="shared" si="366"/>
        <v>0</v>
      </c>
      <c r="Y627" s="211">
        <f t="shared" si="366"/>
        <v>0</v>
      </c>
      <c r="Z627" s="211">
        <f t="shared" si="366"/>
        <v>0</v>
      </c>
      <c r="AA627" s="211">
        <f t="shared" si="366"/>
        <v>0</v>
      </c>
    </row>
    <row r="628" spans="2:27" ht="15.75" hidden="1" thickTop="1" x14ac:dyDescent="0.25">
      <c r="B628" s="283" t="s">
        <v>158</v>
      </c>
      <c r="C628" s="545">
        <f>$H$84</f>
        <v>0</v>
      </c>
      <c r="D628" s="545"/>
      <c r="E628" s="545"/>
      <c r="F628" s="545"/>
      <c r="G628" s="545"/>
      <c r="H628" s="545"/>
      <c r="I628" s="545"/>
      <c r="J628" s="545"/>
      <c r="K628" s="545"/>
      <c r="L628" s="545"/>
      <c r="M628" s="545"/>
      <c r="N628" s="545"/>
      <c r="O628" s="545"/>
      <c r="P628" s="545"/>
      <c r="Q628" s="545"/>
      <c r="R628" s="545"/>
      <c r="S628" s="545"/>
      <c r="T628" s="545"/>
      <c r="U628" s="545"/>
      <c r="V628" s="545"/>
      <c r="W628" s="545"/>
      <c r="X628" s="545"/>
      <c r="Y628" s="545"/>
      <c r="Z628" s="545"/>
      <c r="AA628" s="545"/>
    </row>
    <row r="629" spans="2:27" hidden="1" x14ac:dyDescent="0.25">
      <c r="B629" s="284" t="s">
        <v>160</v>
      </c>
      <c r="C629" s="197">
        <f>C602-$C$628</f>
        <v>0</v>
      </c>
      <c r="D629" s="197">
        <f>D602-$C$628</f>
        <v>1</v>
      </c>
      <c r="E629" s="197">
        <f t="shared" ref="E629:AA629" si="367">E602-$C$628</f>
        <v>2</v>
      </c>
      <c r="F629" s="197">
        <f t="shared" si="367"/>
        <v>3</v>
      </c>
      <c r="G629" s="197">
        <f t="shared" si="367"/>
        <v>4</v>
      </c>
      <c r="H629" s="197">
        <f t="shared" si="367"/>
        <v>5</v>
      </c>
      <c r="I629" s="197">
        <f t="shared" si="367"/>
        <v>6</v>
      </c>
      <c r="J629" s="197">
        <f>J602-$C$628</f>
        <v>7</v>
      </c>
      <c r="K629" s="197">
        <f t="shared" si="367"/>
        <v>8</v>
      </c>
      <c r="L629" s="197">
        <f t="shared" si="367"/>
        <v>9</v>
      </c>
      <c r="M629" s="197">
        <f t="shared" si="367"/>
        <v>10</v>
      </c>
      <c r="N629" s="197">
        <f t="shared" si="367"/>
        <v>11</v>
      </c>
      <c r="O629" s="197">
        <f t="shared" si="367"/>
        <v>12</v>
      </c>
      <c r="P629" s="197">
        <f t="shared" si="367"/>
        <v>13</v>
      </c>
      <c r="Q629" s="197">
        <f t="shared" si="367"/>
        <v>14</v>
      </c>
      <c r="R629" s="197">
        <f t="shared" si="367"/>
        <v>15</v>
      </c>
      <c r="S629" s="197">
        <f t="shared" si="367"/>
        <v>16</v>
      </c>
      <c r="T629" s="197">
        <f t="shared" si="367"/>
        <v>17</v>
      </c>
      <c r="U629" s="197">
        <f t="shared" si="367"/>
        <v>18</v>
      </c>
      <c r="V629" s="197">
        <f t="shared" si="367"/>
        <v>19</v>
      </c>
      <c r="W629" s="197">
        <f t="shared" si="367"/>
        <v>20</v>
      </c>
      <c r="X629" s="197">
        <f t="shared" si="367"/>
        <v>21</v>
      </c>
      <c r="Y629" s="197">
        <f t="shared" si="367"/>
        <v>22</v>
      </c>
      <c r="Z629" s="197">
        <f t="shared" si="367"/>
        <v>23</v>
      </c>
      <c r="AA629" s="197">
        <f t="shared" si="367"/>
        <v>24</v>
      </c>
    </row>
    <row r="630" spans="2:27" hidden="1" x14ac:dyDescent="0.25">
      <c r="B630" s="284" t="s">
        <v>162</v>
      </c>
      <c r="C630" s="197">
        <f>IF(C629&gt;0,C629,IF($C$628&gt;0,(C629+24),(C602-$C$628)))</f>
        <v>0</v>
      </c>
      <c r="D630" s="197">
        <f>IF(D629&gt;0,D629,IF($C$628&gt;0,(D629+24),(D602-$C$628)))</f>
        <v>1</v>
      </c>
      <c r="E630" s="197">
        <f t="shared" ref="E630:AA630" si="368">IF(E629&gt;0,E629,IF($C$628&gt;0,(E629+24),(E602-$C$628)))</f>
        <v>2</v>
      </c>
      <c r="F630" s="197">
        <f t="shared" si="368"/>
        <v>3</v>
      </c>
      <c r="G630" s="197">
        <f t="shared" si="368"/>
        <v>4</v>
      </c>
      <c r="H630" s="197">
        <f t="shared" si="368"/>
        <v>5</v>
      </c>
      <c r="I630" s="197">
        <f t="shared" si="368"/>
        <v>6</v>
      </c>
      <c r="J630" s="197">
        <f t="shared" si="368"/>
        <v>7</v>
      </c>
      <c r="K630" s="197">
        <f t="shared" si="368"/>
        <v>8</v>
      </c>
      <c r="L630" s="197">
        <f t="shared" si="368"/>
        <v>9</v>
      </c>
      <c r="M630" s="197">
        <f t="shared" si="368"/>
        <v>10</v>
      </c>
      <c r="N630" s="197">
        <f t="shared" si="368"/>
        <v>11</v>
      </c>
      <c r="O630" s="197">
        <f t="shared" si="368"/>
        <v>12</v>
      </c>
      <c r="P630" s="197">
        <f t="shared" si="368"/>
        <v>13</v>
      </c>
      <c r="Q630" s="197">
        <f t="shared" si="368"/>
        <v>14</v>
      </c>
      <c r="R630" s="197">
        <f t="shared" si="368"/>
        <v>15</v>
      </c>
      <c r="S630" s="197">
        <f t="shared" si="368"/>
        <v>16</v>
      </c>
      <c r="T630" s="197">
        <f t="shared" si="368"/>
        <v>17</v>
      </c>
      <c r="U630" s="197">
        <f t="shared" si="368"/>
        <v>18</v>
      </c>
      <c r="V630" s="197">
        <f t="shared" si="368"/>
        <v>19</v>
      </c>
      <c r="W630" s="197">
        <f t="shared" si="368"/>
        <v>20</v>
      </c>
      <c r="X630" s="197">
        <f t="shared" si="368"/>
        <v>21</v>
      </c>
      <c r="Y630" s="197">
        <f t="shared" si="368"/>
        <v>22</v>
      </c>
      <c r="Z630" s="197">
        <f t="shared" si="368"/>
        <v>23</v>
      </c>
      <c r="AA630" s="197">
        <f t="shared" si="368"/>
        <v>24</v>
      </c>
    </row>
    <row r="631" spans="2:27" hidden="1" x14ac:dyDescent="0.25">
      <c r="B631" s="285" t="s">
        <v>161</v>
      </c>
      <c r="C631" s="360">
        <f>LOOKUP(C630,$C$602:$AA$602,$C$626:$AA$626)</f>
        <v>18.05025253169417</v>
      </c>
      <c r="D631" s="360">
        <f t="shared" ref="D631:AA631" si="369">LOOKUP(D630,$C$602:$AA$602,$C$626:$AA$626)</f>
        <v>16.937822173508927</v>
      </c>
      <c r="E631" s="360">
        <f t="shared" si="369"/>
        <v>16.238519215976524</v>
      </c>
      <c r="F631" s="360">
        <f t="shared" si="369"/>
        <v>16</v>
      </c>
      <c r="G631" s="360">
        <f t="shared" si="369"/>
        <v>16.238519215976524</v>
      </c>
      <c r="H631" s="360">
        <f t="shared" si="369"/>
        <v>20.559572806017041</v>
      </c>
      <c r="I631" s="360">
        <f t="shared" si="369"/>
        <v>32.547053173537122</v>
      </c>
      <c r="J631" s="360">
        <f t="shared" si="369"/>
        <v>41.683016999214594</v>
      </c>
      <c r="K631" s="360">
        <f t="shared" si="369"/>
        <v>46.092690849313563</v>
      </c>
      <c r="L631" s="360">
        <f t="shared" si="369"/>
        <v>47.003521855719981</v>
      </c>
      <c r="M631" s="360">
        <f t="shared" si="369"/>
        <v>44.857765909436679</v>
      </c>
      <c r="N631" s="360">
        <f t="shared" si="369"/>
        <v>40.729486128122204</v>
      </c>
      <c r="O631" s="360">
        <f t="shared" si="369"/>
        <v>34.599903812211878</v>
      </c>
      <c r="P631" s="360">
        <f t="shared" si="369"/>
        <v>29.06217782649107</v>
      </c>
      <c r="Q631" s="360">
        <f t="shared" si="369"/>
        <v>29.76148078402348</v>
      </c>
      <c r="R631" s="360">
        <f t="shared" si="369"/>
        <v>30</v>
      </c>
      <c r="S631" s="360">
        <f t="shared" si="369"/>
        <v>29.76148078402348</v>
      </c>
      <c r="T631" s="360">
        <f t="shared" si="369"/>
        <v>29.06217782649107</v>
      </c>
      <c r="U631" s="360">
        <f t="shared" si="369"/>
        <v>27.949747468305834</v>
      </c>
      <c r="V631" s="360">
        <f t="shared" si="369"/>
        <v>26.5</v>
      </c>
      <c r="W631" s="360">
        <f t="shared" si="369"/>
        <v>24.811733315717646</v>
      </c>
      <c r="X631" s="360">
        <f t="shared" si="369"/>
        <v>23</v>
      </c>
      <c r="Y631" s="360">
        <f t="shared" si="369"/>
        <v>21.188266684282354</v>
      </c>
      <c r="Z631" s="360">
        <f t="shared" si="369"/>
        <v>19.5</v>
      </c>
      <c r="AA631" s="360">
        <f t="shared" si="369"/>
        <v>18.05025253169417</v>
      </c>
    </row>
    <row r="632" spans="2:27" ht="15.75" hidden="1" thickBot="1" x14ac:dyDescent="0.3">
      <c r="B632" s="286" t="s">
        <v>157</v>
      </c>
      <c r="C632" s="546">
        <f>AVERAGE(C626:AA626)</f>
        <v>28.007417675670332</v>
      </c>
      <c r="D632" s="546"/>
      <c r="E632" s="546"/>
      <c r="F632" s="546"/>
      <c r="G632" s="546"/>
      <c r="H632" s="546"/>
      <c r="I632" s="546"/>
      <c r="J632" s="546"/>
      <c r="K632" s="546"/>
      <c r="L632" s="546"/>
      <c r="M632" s="546"/>
      <c r="N632" s="546"/>
      <c r="O632" s="546"/>
      <c r="P632" s="546"/>
      <c r="Q632" s="546"/>
      <c r="R632" s="546"/>
      <c r="S632" s="546"/>
      <c r="T632" s="546"/>
      <c r="U632" s="546"/>
      <c r="V632" s="546"/>
      <c r="W632" s="546"/>
      <c r="X632" s="546"/>
      <c r="Y632" s="546"/>
      <c r="Z632" s="546"/>
      <c r="AA632" s="546"/>
    </row>
    <row r="633" spans="2:27" ht="16.5" hidden="1" thickTop="1" thickBot="1" x14ac:dyDescent="0.3">
      <c r="B633" s="282" t="s">
        <v>165</v>
      </c>
      <c r="C633" s="287">
        <f t="shared" ref="C633:AA633" si="370">$G$79*$G$78*(($C$632-$C$16)+$G$85*(C631-$C$632))</f>
        <v>0</v>
      </c>
      <c r="D633" s="287">
        <f t="shared" si="370"/>
        <v>0</v>
      </c>
      <c r="E633" s="287">
        <f t="shared" si="370"/>
        <v>0</v>
      </c>
      <c r="F633" s="287">
        <f t="shared" si="370"/>
        <v>0</v>
      </c>
      <c r="G633" s="287">
        <f t="shared" si="370"/>
        <v>0</v>
      </c>
      <c r="H633" s="287">
        <f t="shared" si="370"/>
        <v>0</v>
      </c>
      <c r="I633" s="287">
        <f t="shared" si="370"/>
        <v>0</v>
      </c>
      <c r="J633" s="287">
        <f t="shared" si="370"/>
        <v>0</v>
      </c>
      <c r="K633" s="287">
        <f t="shared" si="370"/>
        <v>0</v>
      </c>
      <c r="L633" s="287">
        <f t="shared" si="370"/>
        <v>0</v>
      </c>
      <c r="M633" s="287">
        <f t="shared" si="370"/>
        <v>0</v>
      </c>
      <c r="N633" s="287">
        <f t="shared" si="370"/>
        <v>0</v>
      </c>
      <c r="O633" s="287">
        <f t="shared" si="370"/>
        <v>0</v>
      </c>
      <c r="P633" s="287">
        <f t="shared" si="370"/>
        <v>0</v>
      </c>
      <c r="Q633" s="287">
        <f t="shared" si="370"/>
        <v>0</v>
      </c>
      <c r="R633" s="287">
        <f t="shared" si="370"/>
        <v>0</v>
      </c>
      <c r="S633" s="287">
        <f t="shared" si="370"/>
        <v>0</v>
      </c>
      <c r="T633" s="287">
        <f t="shared" si="370"/>
        <v>0</v>
      </c>
      <c r="U633" s="287">
        <f t="shared" si="370"/>
        <v>0</v>
      </c>
      <c r="V633" s="287">
        <f t="shared" si="370"/>
        <v>0</v>
      </c>
      <c r="W633" s="287">
        <f t="shared" si="370"/>
        <v>0</v>
      </c>
      <c r="X633" s="287">
        <f t="shared" si="370"/>
        <v>0</v>
      </c>
      <c r="Y633" s="287">
        <f t="shared" si="370"/>
        <v>0</v>
      </c>
      <c r="Z633" s="287">
        <f t="shared" si="370"/>
        <v>0</v>
      </c>
      <c r="AA633" s="287">
        <f t="shared" si="370"/>
        <v>0</v>
      </c>
    </row>
    <row r="634" spans="2:27" ht="16.5" hidden="1" thickTop="1" thickBot="1" x14ac:dyDescent="0.3">
      <c r="B634" s="282" t="s">
        <v>166</v>
      </c>
      <c r="C634" s="211">
        <f t="shared" ref="C634:AA634" si="371">$G$79*$G$78*($C$632-$C$16)</f>
        <v>0</v>
      </c>
      <c r="D634" s="211">
        <f t="shared" si="371"/>
        <v>0</v>
      </c>
      <c r="E634" s="211">
        <f t="shared" si="371"/>
        <v>0</v>
      </c>
      <c r="F634" s="211">
        <f t="shared" si="371"/>
        <v>0</v>
      </c>
      <c r="G634" s="211">
        <f t="shared" si="371"/>
        <v>0</v>
      </c>
      <c r="H634" s="211">
        <f t="shared" si="371"/>
        <v>0</v>
      </c>
      <c r="I634" s="211">
        <f t="shared" si="371"/>
        <v>0</v>
      </c>
      <c r="J634" s="211">
        <f t="shared" si="371"/>
        <v>0</v>
      </c>
      <c r="K634" s="211">
        <f t="shared" si="371"/>
        <v>0</v>
      </c>
      <c r="L634" s="211">
        <f t="shared" si="371"/>
        <v>0</v>
      </c>
      <c r="M634" s="211">
        <f t="shared" si="371"/>
        <v>0</v>
      </c>
      <c r="N634" s="211">
        <f t="shared" si="371"/>
        <v>0</v>
      </c>
      <c r="O634" s="211">
        <f t="shared" si="371"/>
        <v>0</v>
      </c>
      <c r="P634" s="211">
        <f t="shared" si="371"/>
        <v>0</v>
      </c>
      <c r="Q634" s="211">
        <f t="shared" si="371"/>
        <v>0</v>
      </c>
      <c r="R634" s="211">
        <f t="shared" si="371"/>
        <v>0</v>
      </c>
      <c r="S634" s="211">
        <f t="shared" si="371"/>
        <v>0</v>
      </c>
      <c r="T634" s="211">
        <f t="shared" si="371"/>
        <v>0</v>
      </c>
      <c r="U634" s="211">
        <f t="shared" si="371"/>
        <v>0</v>
      </c>
      <c r="V634" s="211">
        <f t="shared" si="371"/>
        <v>0</v>
      </c>
      <c r="W634" s="211">
        <f t="shared" si="371"/>
        <v>0</v>
      </c>
      <c r="X634" s="211">
        <f t="shared" si="371"/>
        <v>0</v>
      </c>
      <c r="Y634" s="211">
        <f t="shared" si="371"/>
        <v>0</v>
      </c>
      <c r="Z634" s="211">
        <f t="shared" si="371"/>
        <v>0</v>
      </c>
      <c r="AA634" s="211">
        <f t="shared" si="371"/>
        <v>0</v>
      </c>
    </row>
    <row r="635" spans="2:27" ht="16.5" hidden="1" thickTop="1" thickBot="1" x14ac:dyDescent="0.3">
      <c r="B635" s="117" t="s">
        <v>169</v>
      </c>
      <c r="C635" s="112">
        <f>IF($I$84=1,C627,IF($I$84=2,C633,(C634)))</f>
        <v>0</v>
      </c>
      <c r="D635" s="112">
        <f t="shared" ref="D635:AA635" si="372">IF($I$84=1,D627,IF($I$84=2,D633,(D634)))</f>
        <v>0</v>
      </c>
      <c r="E635" s="112">
        <f t="shared" si="372"/>
        <v>0</v>
      </c>
      <c r="F635" s="112">
        <f t="shared" si="372"/>
        <v>0</v>
      </c>
      <c r="G635" s="112">
        <f t="shared" si="372"/>
        <v>0</v>
      </c>
      <c r="H635" s="112">
        <f t="shared" si="372"/>
        <v>0</v>
      </c>
      <c r="I635" s="112">
        <f t="shared" si="372"/>
        <v>0</v>
      </c>
      <c r="J635" s="112">
        <f t="shared" si="372"/>
        <v>0</v>
      </c>
      <c r="K635" s="112">
        <f t="shared" si="372"/>
        <v>0</v>
      </c>
      <c r="L635" s="112">
        <f t="shared" si="372"/>
        <v>0</v>
      </c>
      <c r="M635" s="112">
        <f t="shared" si="372"/>
        <v>0</v>
      </c>
      <c r="N635" s="112">
        <f t="shared" si="372"/>
        <v>0</v>
      </c>
      <c r="O635" s="112">
        <f t="shared" si="372"/>
        <v>0</v>
      </c>
      <c r="P635" s="112">
        <f t="shared" si="372"/>
        <v>0</v>
      </c>
      <c r="Q635" s="112">
        <f t="shared" si="372"/>
        <v>0</v>
      </c>
      <c r="R635" s="112">
        <f t="shared" si="372"/>
        <v>0</v>
      </c>
      <c r="S635" s="112">
        <f t="shared" si="372"/>
        <v>0</v>
      </c>
      <c r="T635" s="112">
        <f t="shared" si="372"/>
        <v>0</v>
      </c>
      <c r="U635" s="112">
        <f t="shared" si="372"/>
        <v>0</v>
      </c>
      <c r="V635" s="112">
        <f t="shared" si="372"/>
        <v>0</v>
      </c>
      <c r="W635" s="112">
        <f t="shared" si="372"/>
        <v>0</v>
      </c>
      <c r="X635" s="112">
        <f t="shared" si="372"/>
        <v>0</v>
      </c>
      <c r="Y635" s="112">
        <f t="shared" si="372"/>
        <v>0</v>
      </c>
      <c r="Z635" s="112">
        <f t="shared" si="372"/>
        <v>0</v>
      </c>
      <c r="AA635" s="112">
        <f t="shared" si="372"/>
        <v>0</v>
      </c>
    </row>
    <row r="636" spans="2:27" s="1" customFormat="1" ht="15" hidden="1" customHeight="1" thickTop="1" thickBot="1" x14ac:dyDescent="0.3">
      <c r="B636" s="108"/>
      <c r="C636" s="139"/>
      <c r="D636" s="139"/>
      <c r="E636" s="139"/>
      <c r="F636" s="139"/>
      <c r="G636" s="139"/>
      <c r="H636" s="139"/>
      <c r="I636" s="139"/>
      <c r="J636" s="139"/>
      <c r="K636" s="139"/>
      <c r="L636" s="139"/>
      <c r="M636" s="139"/>
      <c r="N636" s="139"/>
      <c r="O636" s="139"/>
      <c r="P636" s="139"/>
      <c r="Q636" s="139"/>
      <c r="R636" s="139"/>
      <c r="S636" s="139"/>
      <c r="T636" s="139"/>
      <c r="U636" s="139"/>
      <c r="V636" s="139"/>
      <c r="W636" s="139"/>
      <c r="X636" s="139"/>
      <c r="Y636" s="139"/>
      <c r="Z636" s="139"/>
      <c r="AA636" s="139"/>
    </row>
    <row r="637" spans="2:27" ht="16.5" hidden="1" thickTop="1" thickBot="1" x14ac:dyDescent="0.3">
      <c r="B637" s="87" t="s">
        <v>112</v>
      </c>
      <c r="C637" s="46" t="s">
        <v>76</v>
      </c>
      <c r="D637" s="86" t="s">
        <v>299</v>
      </c>
    </row>
    <row r="638" spans="2:27" ht="15.75" hidden="1" thickTop="1" x14ac:dyDescent="0.25">
      <c r="B638" s="76" t="s">
        <v>24</v>
      </c>
      <c r="C638" s="77">
        <v>0</v>
      </c>
      <c r="D638" s="61">
        <v>1</v>
      </c>
      <c r="E638" s="61">
        <v>2</v>
      </c>
      <c r="F638" s="61">
        <v>3</v>
      </c>
      <c r="G638" s="61">
        <v>4</v>
      </c>
      <c r="H638" s="61">
        <v>5</v>
      </c>
      <c r="I638" s="61">
        <v>6</v>
      </c>
      <c r="J638" s="61">
        <v>7</v>
      </c>
      <c r="K638" s="61">
        <v>8</v>
      </c>
      <c r="L638" s="61">
        <v>9</v>
      </c>
      <c r="M638" s="61">
        <v>10</v>
      </c>
      <c r="N638" s="78">
        <v>11</v>
      </c>
      <c r="O638" s="61">
        <v>12</v>
      </c>
      <c r="P638" s="61">
        <v>13</v>
      </c>
      <c r="Q638" s="61">
        <v>14</v>
      </c>
      <c r="R638" s="61">
        <v>15</v>
      </c>
      <c r="S638" s="61">
        <v>16</v>
      </c>
      <c r="T638" s="61">
        <v>17</v>
      </c>
      <c r="U638" s="61">
        <v>18</v>
      </c>
      <c r="V638" s="61">
        <v>19</v>
      </c>
      <c r="W638" s="61">
        <v>20</v>
      </c>
      <c r="X638" s="61">
        <v>21</v>
      </c>
      <c r="Y638" s="61">
        <v>22</v>
      </c>
      <c r="Z638" s="61">
        <v>23</v>
      </c>
      <c r="AA638" s="61">
        <v>24</v>
      </c>
    </row>
    <row r="639" spans="2:27" hidden="1" x14ac:dyDescent="0.25">
      <c r="B639" s="79" t="s">
        <v>25</v>
      </c>
      <c r="C639" s="61">
        <f t="shared" ref="C639:H639" si="373">C638*360/24</f>
        <v>0</v>
      </c>
      <c r="D639" s="61">
        <f t="shared" si="373"/>
        <v>15</v>
      </c>
      <c r="E639" s="61">
        <f t="shared" si="373"/>
        <v>30</v>
      </c>
      <c r="F639" s="61">
        <f t="shared" si="373"/>
        <v>45</v>
      </c>
      <c r="G639" s="61">
        <f t="shared" si="373"/>
        <v>60</v>
      </c>
      <c r="H639" s="61">
        <f t="shared" si="373"/>
        <v>75</v>
      </c>
      <c r="I639" s="61">
        <f t="shared" ref="I639:O639" si="374">I638*360/24</f>
        <v>90</v>
      </c>
      <c r="J639" s="61">
        <f t="shared" si="374"/>
        <v>105</v>
      </c>
      <c r="K639" s="61">
        <f t="shared" si="374"/>
        <v>120</v>
      </c>
      <c r="L639" s="61">
        <f t="shared" si="374"/>
        <v>135</v>
      </c>
      <c r="M639" s="61">
        <f t="shared" si="374"/>
        <v>150</v>
      </c>
      <c r="N639" s="78">
        <f t="shared" si="374"/>
        <v>165</v>
      </c>
      <c r="O639" s="61">
        <f t="shared" si="374"/>
        <v>180</v>
      </c>
      <c r="P639" s="61">
        <f>P638*360/24</f>
        <v>195</v>
      </c>
      <c r="Q639" s="61">
        <f>Q638*360/24</f>
        <v>210</v>
      </c>
      <c r="R639" s="61">
        <f>R638*360/24</f>
        <v>225</v>
      </c>
      <c r="S639" s="61">
        <f t="shared" ref="S639:AA639" si="375">S638*360/24</f>
        <v>240</v>
      </c>
      <c r="T639" s="61">
        <f t="shared" si="375"/>
        <v>255</v>
      </c>
      <c r="U639" s="61">
        <f t="shared" si="375"/>
        <v>270</v>
      </c>
      <c r="V639" s="61">
        <f t="shared" si="375"/>
        <v>285</v>
      </c>
      <c r="W639" s="61">
        <f t="shared" si="375"/>
        <v>300</v>
      </c>
      <c r="X639" s="61">
        <f t="shared" si="375"/>
        <v>315</v>
      </c>
      <c r="Y639" s="61">
        <f t="shared" si="375"/>
        <v>330</v>
      </c>
      <c r="Z639" s="61">
        <f t="shared" si="375"/>
        <v>345</v>
      </c>
      <c r="AA639" s="61">
        <f t="shared" si="375"/>
        <v>360</v>
      </c>
    </row>
    <row r="640" spans="2:27" hidden="1" x14ac:dyDescent="0.25">
      <c r="B640" s="79" t="s">
        <v>70</v>
      </c>
      <c r="C640" s="89"/>
      <c r="D640" s="89"/>
      <c r="E640" s="89"/>
      <c r="F640" s="89"/>
      <c r="G640" s="89"/>
      <c r="H640" s="80">
        <f>$H$219</f>
        <v>6</v>
      </c>
      <c r="I640" s="80">
        <f>$I$219</f>
        <v>15</v>
      </c>
      <c r="J640" s="80">
        <f>$J$219</f>
        <v>25</v>
      </c>
      <c r="K640" s="80">
        <f>$K$219</f>
        <v>34</v>
      </c>
      <c r="L640" s="80">
        <f>$L$219</f>
        <v>44</v>
      </c>
      <c r="M640" s="80">
        <f>$M$219</f>
        <v>52</v>
      </c>
      <c r="N640" s="80">
        <f>$N$219</f>
        <v>58</v>
      </c>
      <c r="O640" s="80">
        <f>$O$219</f>
        <v>60</v>
      </c>
      <c r="P640" s="80">
        <f>$P$219</f>
        <v>58</v>
      </c>
      <c r="Q640" s="80">
        <f>$Q$219</f>
        <v>52</v>
      </c>
      <c r="R640" s="80">
        <f>$R$219</f>
        <v>44</v>
      </c>
      <c r="S640" s="80">
        <f>$S$219</f>
        <v>34</v>
      </c>
      <c r="T640" s="80">
        <f>$T$219</f>
        <v>25</v>
      </c>
      <c r="U640" s="80">
        <f>$U$219</f>
        <v>15</v>
      </c>
      <c r="V640" s="80">
        <f>$V$219</f>
        <v>6</v>
      </c>
      <c r="W640" s="89"/>
      <c r="X640" s="89"/>
      <c r="Y640" s="89"/>
      <c r="Z640" s="89"/>
      <c r="AA640" s="89"/>
    </row>
    <row r="641" spans="2:27" hidden="1" x14ac:dyDescent="0.25">
      <c r="B641" s="79" t="s">
        <v>17</v>
      </c>
      <c r="C641" s="89"/>
      <c r="D641" s="89"/>
      <c r="E641" s="89"/>
      <c r="F641" s="89"/>
      <c r="G641" s="89"/>
      <c r="H641" s="80">
        <f>$H$220</f>
        <v>67</v>
      </c>
      <c r="I641" s="80">
        <f>$I$220</f>
        <v>77</v>
      </c>
      <c r="J641" s="80">
        <f>$J$220</f>
        <v>88</v>
      </c>
      <c r="K641" s="80">
        <f>$K$220</f>
        <v>100</v>
      </c>
      <c r="L641" s="80">
        <f>$L$220</f>
        <v>114</v>
      </c>
      <c r="M641" s="80">
        <f>$M$220</f>
        <v>131</v>
      </c>
      <c r="N641" s="80">
        <f>$N$220</f>
        <v>152</v>
      </c>
      <c r="O641" s="80">
        <f>$O$220</f>
        <v>180</v>
      </c>
      <c r="P641" s="80">
        <f>$P$220</f>
        <v>208</v>
      </c>
      <c r="Q641" s="80">
        <f>$Q$220</f>
        <v>229</v>
      </c>
      <c r="R641" s="80">
        <f>$R$220</f>
        <v>246</v>
      </c>
      <c r="S641" s="80">
        <f>$S$220</f>
        <v>260</v>
      </c>
      <c r="T641" s="80">
        <f>$T$220</f>
        <v>272</v>
      </c>
      <c r="U641" s="80">
        <f>$U$220</f>
        <v>283</v>
      </c>
      <c r="V641" s="80">
        <f>$V$220</f>
        <v>293</v>
      </c>
      <c r="W641" s="89"/>
      <c r="X641" s="89"/>
      <c r="Y641" s="89"/>
      <c r="Z641" s="89"/>
      <c r="AA641" s="89"/>
    </row>
    <row r="642" spans="2:27" hidden="1" x14ac:dyDescent="0.25">
      <c r="B642" s="79" t="s">
        <v>71</v>
      </c>
      <c r="C642" s="89"/>
      <c r="D642" s="89"/>
      <c r="E642" s="89"/>
      <c r="F642" s="89"/>
      <c r="G642" s="89"/>
      <c r="H642" s="81">
        <f t="shared" ref="H642:V642" si="376">H641-$K$55</f>
        <v>-0.5</v>
      </c>
      <c r="I642" s="81">
        <f t="shared" si="376"/>
        <v>9.5</v>
      </c>
      <c r="J642" s="81">
        <f t="shared" si="376"/>
        <v>20.5</v>
      </c>
      <c r="K642" s="81">
        <f t="shared" si="376"/>
        <v>32.5</v>
      </c>
      <c r="L642" s="81">
        <f t="shared" si="376"/>
        <v>46.5</v>
      </c>
      <c r="M642" s="81">
        <f t="shared" si="376"/>
        <v>63.5</v>
      </c>
      <c r="N642" s="81">
        <f t="shared" si="376"/>
        <v>84.5</v>
      </c>
      <c r="O642" s="81">
        <f t="shared" si="376"/>
        <v>112.5</v>
      </c>
      <c r="P642" s="81">
        <f t="shared" si="376"/>
        <v>140.5</v>
      </c>
      <c r="Q642" s="81">
        <f t="shared" si="376"/>
        <v>161.5</v>
      </c>
      <c r="R642" s="81">
        <f t="shared" si="376"/>
        <v>178.5</v>
      </c>
      <c r="S642" s="81">
        <f t="shared" si="376"/>
        <v>192.5</v>
      </c>
      <c r="T642" s="81">
        <f t="shared" si="376"/>
        <v>204.5</v>
      </c>
      <c r="U642" s="81">
        <f t="shared" si="376"/>
        <v>215.5</v>
      </c>
      <c r="V642" s="81">
        <f t="shared" si="376"/>
        <v>225.5</v>
      </c>
      <c r="W642" s="89"/>
      <c r="X642" s="89"/>
      <c r="Y642" s="89"/>
      <c r="Z642" s="89"/>
      <c r="AA642" s="89"/>
    </row>
    <row r="643" spans="2:27" hidden="1" x14ac:dyDescent="0.25">
      <c r="B643" s="79" t="s">
        <v>18</v>
      </c>
      <c r="C643" s="89"/>
      <c r="D643" s="89"/>
      <c r="E643" s="89"/>
      <c r="F643" s="89"/>
      <c r="G643" s="89"/>
      <c r="H643" s="80">
        <f t="shared" ref="H643:V643" si="377">DEGREES(ACOS(SIN(RADIANS(H640))*COS(RADIANS($K$69))+COS(RADIANS(H640))*SIN(RADIANS($K$69))*COS(RADIANS(H641-$K$55))))</f>
        <v>6.0207213416925187</v>
      </c>
      <c r="I643" s="80">
        <f t="shared" si="377"/>
        <v>17.696748271101622</v>
      </c>
      <c r="J643" s="80">
        <f t="shared" si="377"/>
        <v>31.906330207304563</v>
      </c>
      <c r="K643" s="80">
        <f t="shared" si="377"/>
        <v>45.636888712730062</v>
      </c>
      <c r="L643" s="80">
        <f t="shared" si="377"/>
        <v>60.31964293223696</v>
      </c>
      <c r="M643" s="80">
        <f t="shared" si="377"/>
        <v>74.055457642550394</v>
      </c>
      <c r="N643" s="80">
        <f t="shared" si="377"/>
        <v>87.088665467402919</v>
      </c>
      <c r="O643" s="80">
        <f t="shared" si="377"/>
        <v>101.03109557877073</v>
      </c>
      <c r="P643" s="80">
        <f t="shared" si="377"/>
        <v>114.13567359108514</v>
      </c>
      <c r="Q643" s="80">
        <f t="shared" si="377"/>
        <v>125.72153101416681</v>
      </c>
      <c r="R643" s="80">
        <f t="shared" si="377"/>
        <v>135.97967230479813</v>
      </c>
      <c r="S643" s="80">
        <f t="shared" si="377"/>
        <v>144.03599227454009</v>
      </c>
      <c r="T643" s="80">
        <f t="shared" si="377"/>
        <v>145.55859279736205</v>
      </c>
      <c r="U643" s="80">
        <f t="shared" si="377"/>
        <v>141.8480473776691</v>
      </c>
      <c r="V643" s="80">
        <f t="shared" si="377"/>
        <v>134.19236866847575</v>
      </c>
      <c r="W643" s="89"/>
      <c r="X643" s="89"/>
      <c r="Y643" s="89"/>
      <c r="Z643" s="89"/>
      <c r="AA643" s="89"/>
    </row>
    <row r="644" spans="2:27" hidden="1" x14ac:dyDescent="0.25">
      <c r="B644" s="79" t="s">
        <v>19</v>
      </c>
      <c r="C644" s="89"/>
      <c r="D644" s="89"/>
      <c r="E644" s="89"/>
      <c r="F644" s="89"/>
      <c r="G644" s="89"/>
      <c r="H644" s="448">
        <f>IF(H640=0,0,1350*EXP(-0.1*5*POWER(0.971667424/SIN(RADIANS(H640)),0.8)))</f>
        <v>68.862358499166476</v>
      </c>
      <c r="I644" s="448">
        <f>IF(I640=0,0,1350*EXP(-0.1*5*POWER(0.971667424/SIN(RADIANS(I640)),0.8)))</f>
        <v>319.614258969052</v>
      </c>
      <c r="J644" s="448">
        <f t="shared" ref="J644:V644" si="378">IF(J640=0,0,1350*EXP(-0.1*5*POWER(0.971667424/SIN(RADIANS(J640)),0.8)))</f>
        <v>510.10031844404784</v>
      </c>
      <c r="K644" s="448">
        <f t="shared" si="378"/>
        <v>620.13681398635629</v>
      </c>
      <c r="L644" s="448">
        <f t="shared" si="378"/>
        <v>701.95963780053887</v>
      </c>
      <c r="M644" s="448">
        <f t="shared" si="378"/>
        <v>747.41996526206708</v>
      </c>
      <c r="N644" s="448">
        <f t="shared" si="378"/>
        <v>773.05964028757819</v>
      </c>
      <c r="O644" s="448">
        <f t="shared" si="378"/>
        <v>780.26522234637525</v>
      </c>
      <c r="P644" s="448">
        <f t="shared" si="378"/>
        <v>773.05964028757819</v>
      </c>
      <c r="Q644" s="448">
        <f t="shared" si="378"/>
        <v>747.41996526206708</v>
      </c>
      <c r="R644" s="448">
        <f t="shared" si="378"/>
        <v>701.95963780053887</v>
      </c>
      <c r="S644" s="448">
        <f t="shared" si="378"/>
        <v>620.13681398635629</v>
      </c>
      <c r="T644" s="448">
        <f t="shared" si="378"/>
        <v>510.10031844404784</v>
      </c>
      <c r="U644" s="448">
        <f t="shared" si="378"/>
        <v>319.614258969052</v>
      </c>
      <c r="V644" s="448">
        <f t="shared" si="378"/>
        <v>68.862358499166476</v>
      </c>
      <c r="W644" s="89"/>
      <c r="X644" s="89"/>
      <c r="Y644" s="89"/>
      <c r="Z644" s="89"/>
      <c r="AA644" s="89"/>
    </row>
    <row r="645" spans="2:27" hidden="1" x14ac:dyDescent="0.25">
      <c r="B645" s="79" t="s">
        <v>20</v>
      </c>
      <c r="C645" s="89"/>
      <c r="D645" s="89"/>
      <c r="E645" s="89"/>
      <c r="F645" s="89"/>
      <c r="G645" s="89"/>
      <c r="H645" s="80">
        <f t="shared" ref="H645:V645" si="379">IF(H644*COS(RADIANS(H643))&lt;0,0,H644*COS(RADIANS(H643)))</f>
        <v>68.482515590475671</v>
      </c>
      <c r="I645" s="80">
        <f t="shared" si="379"/>
        <v>304.48970780174028</v>
      </c>
      <c r="J645" s="80">
        <f t="shared" si="379"/>
        <v>433.03094415969844</v>
      </c>
      <c r="K645" s="80">
        <f t="shared" si="379"/>
        <v>433.60164288589687</v>
      </c>
      <c r="L645" s="80">
        <f t="shared" si="379"/>
        <v>347.58292603459074</v>
      </c>
      <c r="M645" s="80">
        <f t="shared" si="379"/>
        <v>205.32134983287557</v>
      </c>
      <c r="N645" s="81">
        <f t="shared" si="379"/>
        <v>39.264093897282137</v>
      </c>
      <c r="O645" s="80">
        <f t="shared" si="379"/>
        <v>0</v>
      </c>
      <c r="P645" s="80">
        <f t="shared" si="379"/>
        <v>0</v>
      </c>
      <c r="Q645" s="80">
        <f t="shared" si="379"/>
        <v>0</v>
      </c>
      <c r="R645" s="80">
        <f t="shared" si="379"/>
        <v>0</v>
      </c>
      <c r="S645" s="80">
        <f t="shared" si="379"/>
        <v>0</v>
      </c>
      <c r="T645" s="80">
        <f t="shared" si="379"/>
        <v>0</v>
      </c>
      <c r="U645" s="80">
        <f t="shared" si="379"/>
        <v>0</v>
      </c>
      <c r="V645" s="80">
        <f t="shared" si="379"/>
        <v>0</v>
      </c>
      <c r="W645" s="89"/>
      <c r="X645" s="89"/>
      <c r="Y645" s="89"/>
      <c r="Z645" s="89"/>
      <c r="AA645" s="89"/>
    </row>
    <row r="646" spans="2:27" hidden="1" x14ac:dyDescent="0.25">
      <c r="B646" s="79" t="s">
        <v>21</v>
      </c>
      <c r="C646" s="89"/>
      <c r="D646" s="89"/>
      <c r="E646" s="89"/>
      <c r="F646" s="89"/>
      <c r="G646" s="89"/>
      <c r="H646" s="80">
        <f>(1350-0.5*H644)*SIN(RADIANS(H640))/5</f>
        <v>27.502877431176028</v>
      </c>
      <c r="I646" s="80">
        <f>(1350-0.5*I644)*SIN(RADIANS(I640))/5</f>
        <v>61.608916446928617</v>
      </c>
      <c r="J646" s="80">
        <f>(1350-0.5*J644)*SIN(RADIANS(J640))/5</f>
        <v>92.549159680568778</v>
      </c>
      <c r="K646" s="80">
        <f t="shared" ref="K646:V646" si="380">(1350-0.5*K644)*SIN(RADIANS(K640))/5</f>
        <v>116.30447338088877</v>
      </c>
      <c r="L646" s="80">
        <f t="shared" si="380"/>
        <v>138.79554621167821</v>
      </c>
      <c r="M646" s="80">
        <f t="shared" si="380"/>
        <v>153.86540646512782</v>
      </c>
      <c r="N646" s="81">
        <f t="shared" si="380"/>
        <v>163.41381034610978</v>
      </c>
      <c r="O646" s="80">
        <f t="shared" si="380"/>
        <v>166.25390859765099</v>
      </c>
      <c r="P646" s="80">
        <f t="shared" si="380"/>
        <v>163.41381034610978</v>
      </c>
      <c r="Q646" s="80">
        <f t="shared" si="380"/>
        <v>153.86540646512782</v>
      </c>
      <c r="R646" s="80">
        <f t="shared" si="380"/>
        <v>138.79554621167821</v>
      </c>
      <c r="S646" s="80">
        <f t="shared" si="380"/>
        <v>116.30447338088877</v>
      </c>
      <c r="T646" s="80">
        <f t="shared" si="380"/>
        <v>92.549159680568778</v>
      </c>
      <c r="U646" s="80">
        <f t="shared" si="380"/>
        <v>61.608916446928617</v>
      </c>
      <c r="V646" s="80">
        <f t="shared" si="380"/>
        <v>27.502877431176028</v>
      </c>
      <c r="W646" s="89"/>
      <c r="X646" s="89"/>
      <c r="Y646" s="89"/>
      <c r="Z646" s="89"/>
      <c r="AA646" s="89"/>
    </row>
    <row r="647" spans="2:27" hidden="1" x14ac:dyDescent="0.25">
      <c r="B647" s="79" t="s">
        <v>22</v>
      </c>
      <c r="C647" s="89"/>
      <c r="D647" s="89"/>
      <c r="E647" s="89"/>
      <c r="F647" s="89"/>
      <c r="G647" s="89"/>
      <c r="H647" s="80">
        <f>H645+H646</f>
        <v>95.985393021651703</v>
      </c>
      <c r="I647" s="80">
        <f>I645+I646</f>
        <v>366.0986242486689</v>
      </c>
      <c r="J647" s="80">
        <f>J645+J646</f>
        <v>525.58010384026716</v>
      </c>
      <c r="K647" s="80">
        <f t="shared" ref="K647:V647" si="381">K645+K646</f>
        <v>549.9061162667856</v>
      </c>
      <c r="L647" s="80">
        <f t="shared" si="381"/>
        <v>486.37847224626898</v>
      </c>
      <c r="M647" s="80">
        <f t="shared" si="381"/>
        <v>359.18675629800339</v>
      </c>
      <c r="N647" s="81">
        <f t="shared" si="381"/>
        <v>202.67790424339194</v>
      </c>
      <c r="O647" s="80">
        <f t="shared" si="381"/>
        <v>166.25390859765099</v>
      </c>
      <c r="P647" s="80">
        <f t="shared" si="381"/>
        <v>163.41381034610978</v>
      </c>
      <c r="Q647" s="80">
        <f t="shared" si="381"/>
        <v>153.86540646512782</v>
      </c>
      <c r="R647" s="80">
        <f t="shared" si="381"/>
        <v>138.79554621167821</v>
      </c>
      <c r="S647" s="80">
        <f t="shared" si="381"/>
        <v>116.30447338088877</v>
      </c>
      <c r="T647" s="80">
        <f t="shared" si="381"/>
        <v>92.549159680568778</v>
      </c>
      <c r="U647" s="80">
        <f t="shared" si="381"/>
        <v>61.608916446928617</v>
      </c>
      <c r="V647" s="80">
        <f t="shared" si="381"/>
        <v>27.502877431176028</v>
      </c>
      <c r="W647" s="89"/>
      <c r="X647" s="89"/>
      <c r="Y647" s="89"/>
      <c r="Z647" s="89"/>
      <c r="AA647" s="89"/>
    </row>
    <row r="648" spans="2:27" hidden="1" x14ac:dyDescent="0.25">
      <c r="B648" s="79" t="s">
        <v>90</v>
      </c>
      <c r="C648" s="89"/>
      <c r="D648" s="89"/>
      <c r="E648" s="89"/>
      <c r="F648" s="89"/>
      <c r="G648" s="89"/>
      <c r="H648" s="80">
        <f>0.87-1.47*POWER(H643/100,5)</f>
        <v>0.86999883705287229</v>
      </c>
      <c r="I648" s="80">
        <f>0.87-1.47*POWER(I643/100,5)</f>
        <v>0.86974485638700549</v>
      </c>
      <c r="J648" s="80">
        <f>0.87-1.47*POWER(J643/100,5)</f>
        <v>0.86513926871937985</v>
      </c>
      <c r="K648" s="80">
        <f t="shared" ref="K648:V648" si="382">0.87-1.47*POWER(K643/100,5)</f>
        <v>0.84089969916037854</v>
      </c>
      <c r="L648" s="80">
        <f t="shared" si="382"/>
        <v>0.75261539446767101</v>
      </c>
      <c r="M648" s="80">
        <f t="shared" si="382"/>
        <v>0.54258189901938159</v>
      </c>
      <c r="N648" s="81">
        <f t="shared" si="382"/>
        <v>0.13358010559518585</v>
      </c>
      <c r="O648" s="80">
        <f t="shared" si="382"/>
        <v>-0.67736456508330989</v>
      </c>
      <c r="P648" s="80">
        <f t="shared" si="382"/>
        <v>-1.9772418984409939</v>
      </c>
      <c r="Q648" s="80">
        <f t="shared" si="382"/>
        <v>-3.7470612977424063</v>
      </c>
      <c r="R648" s="80">
        <f t="shared" si="382"/>
        <v>-5.9641937346485898</v>
      </c>
      <c r="S648" s="80">
        <f t="shared" si="382"/>
        <v>-8.2432331027144876</v>
      </c>
      <c r="T648" s="80">
        <f t="shared" si="382"/>
        <v>-8.7352036336319898</v>
      </c>
      <c r="U648" s="80">
        <f t="shared" si="382"/>
        <v>-7.5717822184437908</v>
      </c>
      <c r="V648" s="80">
        <f t="shared" si="382"/>
        <v>-5.5267065646830469</v>
      </c>
      <c r="W648" s="89"/>
      <c r="X648" s="89"/>
      <c r="Y648" s="89"/>
      <c r="Z648" s="89"/>
      <c r="AA648" s="89"/>
    </row>
    <row r="649" spans="2:27" hidden="1" x14ac:dyDescent="0.25">
      <c r="B649" s="79" t="s">
        <v>26</v>
      </c>
      <c r="C649" s="89"/>
      <c r="D649" s="89"/>
      <c r="E649" s="89"/>
      <c r="F649" s="89"/>
      <c r="G649" s="89"/>
      <c r="H649" s="80">
        <f>H645*H648+H646*0.85</f>
        <v>82.957154738668663</v>
      </c>
      <c r="I649" s="80">
        <f t="shared" ref="I649:V649" si="383">I645*I648+I646*0.85</f>
        <v>317.19593616323522</v>
      </c>
      <c r="J649" s="80">
        <f t="shared" si="383"/>
        <v>453.29886009166762</v>
      </c>
      <c r="K649" s="80">
        <f t="shared" si="383"/>
        <v>463.47429343195199</v>
      </c>
      <c r="L649" s="80">
        <f t="shared" si="383"/>
        <v>379.57247526767731</v>
      </c>
      <c r="M649" s="80">
        <f t="shared" si="383"/>
        <v>242.18924339690307</v>
      </c>
      <c r="N649" s="80">
        <f t="shared" si="383"/>
        <v>144.14664060309156</v>
      </c>
      <c r="O649" s="80">
        <f t="shared" si="383"/>
        <v>141.31582230800333</v>
      </c>
      <c r="P649" s="80">
        <f t="shared" si="383"/>
        <v>138.90173879419331</v>
      </c>
      <c r="Q649" s="80">
        <f t="shared" si="383"/>
        <v>130.78559549535865</v>
      </c>
      <c r="R649" s="80">
        <f t="shared" si="383"/>
        <v>117.97621427992648</v>
      </c>
      <c r="S649" s="80">
        <f t="shared" si="383"/>
        <v>98.858802373755452</v>
      </c>
      <c r="T649" s="80">
        <f t="shared" si="383"/>
        <v>78.666785728483461</v>
      </c>
      <c r="U649" s="80">
        <f t="shared" si="383"/>
        <v>52.367578979889323</v>
      </c>
      <c r="V649" s="80">
        <f t="shared" si="383"/>
        <v>23.377445816499623</v>
      </c>
      <c r="W649" s="89"/>
      <c r="X649" s="89"/>
      <c r="Y649" s="89"/>
      <c r="Z649" s="89"/>
      <c r="AA649" s="89"/>
    </row>
    <row r="650" spans="2:27" hidden="1" x14ac:dyDescent="0.25">
      <c r="B650" s="79" t="s">
        <v>27</v>
      </c>
      <c r="C650" s="89"/>
      <c r="D650" s="89"/>
      <c r="E650" s="89"/>
      <c r="F650" s="89"/>
      <c r="G650" s="89"/>
      <c r="H650" s="80">
        <f>H646*0.85</f>
        <v>23.377445816499623</v>
      </c>
      <c r="I650" s="80">
        <f>I646*0.85</f>
        <v>52.367578979889323</v>
      </c>
      <c r="J650" s="80">
        <f>J646*0.85</f>
        <v>78.666785728483461</v>
      </c>
      <c r="K650" s="80">
        <f t="shared" ref="K650:V650" si="384">K646*0.85</f>
        <v>98.858802373755452</v>
      </c>
      <c r="L650" s="80">
        <f t="shared" si="384"/>
        <v>117.97621427992648</v>
      </c>
      <c r="M650" s="80">
        <f t="shared" si="384"/>
        <v>130.78559549535865</v>
      </c>
      <c r="N650" s="80">
        <f t="shared" si="384"/>
        <v>138.90173879419331</v>
      </c>
      <c r="O650" s="80">
        <f t="shared" si="384"/>
        <v>141.31582230800333</v>
      </c>
      <c r="P650" s="80">
        <f t="shared" si="384"/>
        <v>138.90173879419331</v>
      </c>
      <c r="Q650" s="80">
        <f t="shared" si="384"/>
        <v>130.78559549535865</v>
      </c>
      <c r="R650" s="80">
        <f t="shared" si="384"/>
        <v>117.97621427992648</v>
      </c>
      <c r="S650" s="80">
        <f t="shared" si="384"/>
        <v>98.858802373755452</v>
      </c>
      <c r="T650" s="80">
        <f t="shared" si="384"/>
        <v>78.666785728483461</v>
      </c>
      <c r="U650" s="80">
        <f t="shared" si="384"/>
        <v>52.367578979889323</v>
      </c>
      <c r="V650" s="80">
        <f t="shared" si="384"/>
        <v>23.377445816499623</v>
      </c>
      <c r="W650" s="89"/>
      <c r="X650" s="89"/>
      <c r="Y650" s="89"/>
      <c r="Z650" s="89"/>
      <c r="AA650" s="89"/>
    </row>
    <row r="651" spans="2:27" hidden="1" x14ac:dyDescent="0.25">
      <c r="B651" s="79" t="s">
        <v>113</v>
      </c>
      <c r="C651" s="89"/>
      <c r="D651" s="89"/>
      <c r="E651" s="89"/>
      <c r="F651" s="89"/>
      <c r="G651" s="89"/>
      <c r="H651" s="82">
        <f t="shared" ref="H651:V651" si="385">$K$64*TAN(RADIANS(ABS(H641-$K$55)))</f>
        <v>0</v>
      </c>
      <c r="I651" s="82">
        <f t="shared" si="385"/>
        <v>0</v>
      </c>
      <c r="J651" s="82">
        <f t="shared" si="385"/>
        <v>0</v>
      </c>
      <c r="K651" s="82">
        <f t="shared" si="385"/>
        <v>0</v>
      </c>
      <c r="L651" s="82">
        <f t="shared" si="385"/>
        <v>0</v>
      </c>
      <c r="M651" s="82">
        <f t="shared" si="385"/>
        <v>0</v>
      </c>
      <c r="N651" s="82">
        <f t="shared" si="385"/>
        <v>0</v>
      </c>
      <c r="O651" s="82">
        <f t="shared" si="385"/>
        <v>0</v>
      </c>
      <c r="P651" s="82">
        <f t="shared" si="385"/>
        <v>0</v>
      </c>
      <c r="Q651" s="82">
        <f t="shared" si="385"/>
        <v>0</v>
      </c>
      <c r="R651" s="82">
        <f t="shared" si="385"/>
        <v>0</v>
      </c>
      <c r="S651" s="82">
        <f t="shared" si="385"/>
        <v>0</v>
      </c>
      <c r="T651" s="82">
        <f t="shared" si="385"/>
        <v>0</v>
      </c>
      <c r="U651" s="82">
        <f t="shared" si="385"/>
        <v>0</v>
      </c>
      <c r="V651" s="82">
        <f t="shared" si="385"/>
        <v>0</v>
      </c>
      <c r="W651" s="89"/>
      <c r="X651" s="89"/>
      <c r="Y651" s="89"/>
      <c r="Z651" s="89"/>
      <c r="AA651" s="89"/>
    </row>
    <row r="652" spans="2:27" hidden="1" x14ac:dyDescent="0.25">
      <c r="B652" s="79" t="s">
        <v>115</v>
      </c>
      <c r="C652" s="89"/>
      <c r="D652" s="89"/>
      <c r="E652" s="89"/>
      <c r="F652" s="89"/>
      <c r="G652" s="89"/>
      <c r="H652" s="82">
        <f t="shared" ref="H652:V652" si="386">$K$65*TAN(RADIANS(H640))/COS(RADIANS(H641-$K$55))</f>
        <v>0</v>
      </c>
      <c r="I652" s="82">
        <f t="shared" si="386"/>
        <v>0</v>
      </c>
      <c r="J652" s="82">
        <f t="shared" si="386"/>
        <v>0</v>
      </c>
      <c r="K652" s="82">
        <f t="shared" si="386"/>
        <v>0</v>
      </c>
      <c r="L652" s="82">
        <f t="shared" si="386"/>
        <v>0</v>
      </c>
      <c r="M652" s="82">
        <f t="shared" si="386"/>
        <v>0</v>
      </c>
      <c r="N652" s="82">
        <f t="shared" si="386"/>
        <v>0</v>
      </c>
      <c r="O652" s="82">
        <f t="shared" si="386"/>
        <v>0</v>
      </c>
      <c r="P652" s="82">
        <f t="shared" si="386"/>
        <v>0</v>
      </c>
      <c r="Q652" s="82">
        <f t="shared" si="386"/>
        <v>0</v>
      </c>
      <c r="R652" s="82">
        <f t="shared" si="386"/>
        <v>0</v>
      </c>
      <c r="S652" s="82">
        <f t="shared" si="386"/>
        <v>0</v>
      </c>
      <c r="T652" s="82">
        <f t="shared" si="386"/>
        <v>0</v>
      </c>
      <c r="U652" s="82">
        <f t="shared" si="386"/>
        <v>0</v>
      </c>
      <c r="V652" s="82">
        <f t="shared" si="386"/>
        <v>0</v>
      </c>
      <c r="W652" s="89"/>
      <c r="X652" s="89"/>
      <c r="Y652" s="89"/>
      <c r="Z652" s="89"/>
      <c r="AA652" s="89"/>
    </row>
    <row r="653" spans="2:27" hidden="1" x14ac:dyDescent="0.25">
      <c r="B653" s="79" t="s">
        <v>121</v>
      </c>
      <c r="C653" s="89"/>
      <c r="D653" s="89"/>
      <c r="E653" s="89"/>
      <c r="F653" s="89"/>
      <c r="G653" s="89"/>
      <c r="H653" s="88">
        <f t="shared" ref="H653:V653" si="387">IF(H645=0,0,IF(H651&gt;$K$66+$K$67,IF($K$72-H651+$K$66+$K$67&lt;0,0,$K$72-H651+$K$66+$K$67),$K$72))</f>
        <v>0</v>
      </c>
      <c r="I653" s="88">
        <f t="shared" si="387"/>
        <v>0</v>
      </c>
      <c r="J653" s="88">
        <f t="shared" si="387"/>
        <v>0</v>
      </c>
      <c r="K653" s="88">
        <f t="shared" si="387"/>
        <v>0</v>
      </c>
      <c r="L653" s="88">
        <f t="shared" si="387"/>
        <v>0</v>
      </c>
      <c r="M653" s="88">
        <f t="shared" si="387"/>
        <v>0</v>
      </c>
      <c r="N653" s="88">
        <f t="shared" si="387"/>
        <v>0</v>
      </c>
      <c r="O653" s="88">
        <f t="shared" si="387"/>
        <v>0</v>
      </c>
      <c r="P653" s="88">
        <f t="shared" si="387"/>
        <v>0</v>
      </c>
      <c r="Q653" s="88">
        <f t="shared" si="387"/>
        <v>0</v>
      </c>
      <c r="R653" s="88">
        <f t="shared" si="387"/>
        <v>0</v>
      </c>
      <c r="S653" s="88">
        <f t="shared" si="387"/>
        <v>0</v>
      </c>
      <c r="T653" s="88">
        <f t="shared" si="387"/>
        <v>0</v>
      </c>
      <c r="U653" s="88">
        <f t="shared" si="387"/>
        <v>0</v>
      </c>
      <c r="V653" s="88">
        <f t="shared" si="387"/>
        <v>0</v>
      </c>
      <c r="W653" s="89"/>
      <c r="X653" s="89"/>
      <c r="Y653" s="89"/>
      <c r="Z653" s="89"/>
      <c r="AA653" s="89"/>
    </row>
    <row r="654" spans="2:27" hidden="1" x14ac:dyDescent="0.25">
      <c r="B654" s="79" t="s">
        <v>120</v>
      </c>
      <c r="C654" s="89"/>
      <c r="D654" s="89"/>
      <c r="E654" s="89"/>
      <c r="F654" s="89"/>
      <c r="G654" s="89"/>
      <c r="H654" s="88">
        <f t="shared" ref="H654:V654" si="388">IF(H645=0,0,IF(H652&gt;$K$66+$K$68,IF($K$73-H652+$K$66+$K$68&lt;0,0,$K$73-H652+$K$66+$K$68),$K$73))</f>
        <v>0</v>
      </c>
      <c r="I654" s="88">
        <f t="shared" si="388"/>
        <v>0</v>
      </c>
      <c r="J654" s="88">
        <f t="shared" si="388"/>
        <v>0</v>
      </c>
      <c r="K654" s="88">
        <f t="shared" si="388"/>
        <v>0</v>
      </c>
      <c r="L654" s="88">
        <f t="shared" si="388"/>
        <v>0</v>
      </c>
      <c r="M654" s="88">
        <f t="shared" si="388"/>
        <v>0</v>
      </c>
      <c r="N654" s="88">
        <f t="shared" si="388"/>
        <v>0</v>
      </c>
      <c r="O654" s="88">
        <f t="shared" si="388"/>
        <v>0</v>
      </c>
      <c r="P654" s="88">
        <f t="shared" si="388"/>
        <v>0</v>
      </c>
      <c r="Q654" s="88">
        <f t="shared" si="388"/>
        <v>0</v>
      </c>
      <c r="R654" s="88">
        <f t="shared" si="388"/>
        <v>0</v>
      </c>
      <c r="S654" s="88">
        <f t="shared" si="388"/>
        <v>0</v>
      </c>
      <c r="T654" s="88">
        <f t="shared" si="388"/>
        <v>0</v>
      </c>
      <c r="U654" s="88">
        <f t="shared" si="388"/>
        <v>0</v>
      </c>
      <c r="V654" s="88">
        <f t="shared" si="388"/>
        <v>0</v>
      </c>
      <c r="W654" s="89"/>
      <c r="X654" s="89"/>
      <c r="Y654" s="89"/>
      <c r="Z654" s="89"/>
      <c r="AA654" s="89"/>
    </row>
    <row r="655" spans="2:27" ht="15.75" hidden="1" thickBot="1" x14ac:dyDescent="0.3">
      <c r="B655" s="79" t="s">
        <v>23</v>
      </c>
      <c r="C655" s="140"/>
      <c r="D655" s="140"/>
      <c r="E655" s="140"/>
      <c r="F655" s="140"/>
      <c r="G655" s="140"/>
      <c r="H655" s="83">
        <f t="shared" ref="H655:V655" si="389">IF(H653*H654&lt;0,0,H653*H654)</f>
        <v>0</v>
      </c>
      <c r="I655" s="83">
        <f t="shared" si="389"/>
        <v>0</v>
      </c>
      <c r="J655" s="83">
        <f t="shared" si="389"/>
        <v>0</v>
      </c>
      <c r="K655" s="83">
        <f t="shared" si="389"/>
        <v>0</v>
      </c>
      <c r="L655" s="83">
        <f t="shared" si="389"/>
        <v>0</v>
      </c>
      <c r="M655" s="83">
        <f t="shared" si="389"/>
        <v>0</v>
      </c>
      <c r="N655" s="83">
        <f t="shared" si="389"/>
        <v>0</v>
      </c>
      <c r="O655" s="83">
        <f t="shared" si="389"/>
        <v>0</v>
      </c>
      <c r="P655" s="83">
        <f t="shared" si="389"/>
        <v>0</v>
      </c>
      <c r="Q655" s="83">
        <f t="shared" si="389"/>
        <v>0</v>
      </c>
      <c r="R655" s="83">
        <f t="shared" si="389"/>
        <v>0</v>
      </c>
      <c r="S655" s="83">
        <f t="shared" si="389"/>
        <v>0</v>
      </c>
      <c r="T655" s="83">
        <f t="shared" si="389"/>
        <v>0</v>
      </c>
      <c r="U655" s="83">
        <f t="shared" si="389"/>
        <v>0</v>
      </c>
      <c r="V655" s="83">
        <f t="shared" si="389"/>
        <v>0</v>
      </c>
      <c r="W655" s="89"/>
      <c r="X655" s="89"/>
      <c r="Y655" s="89"/>
      <c r="Z655" s="89"/>
      <c r="AA655" s="89"/>
    </row>
    <row r="656" spans="2:27" ht="16.5" hidden="1" thickTop="1" thickBot="1" x14ac:dyDescent="0.3">
      <c r="B656" s="84" t="s">
        <v>136</v>
      </c>
      <c r="C656" s="85">
        <f t="shared" ref="C656:AA656" si="390">(C655*C649*$C$15+($K$72*$K$73-C655)*C650)*$K$74*$K$75*$K$70</f>
        <v>0</v>
      </c>
      <c r="D656" s="85">
        <f t="shared" si="390"/>
        <v>0</v>
      </c>
      <c r="E656" s="85">
        <f t="shared" si="390"/>
        <v>0</v>
      </c>
      <c r="F656" s="85">
        <f t="shared" si="390"/>
        <v>0</v>
      </c>
      <c r="G656" s="85">
        <f t="shared" si="390"/>
        <v>0</v>
      </c>
      <c r="H656" s="85">
        <f t="shared" si="390"/>
        <v>0</v>
      </c>
      <c r="I656" s="85">
        <f t="shared" si="390"/>
        <v>0</v>
      </c>
      <c r="J656" s="85">
        <f t="shared" si="390"/>
        <v>0</v>
      </c>
      <c r="K656" s="85">
        <f t="shared" si="390"/>
        <v>0</v>
      </c>
      <c r="L656" s="85">
        <f t="shared" si="390"/>
        <v>0</v>
      </c>
      <c r="M656" s="85">
        <f t="shared" si="390"/>
        <v>0</v>
      </c>
      <c r="N656" s="85">
        <f t="shared" si="390"/>
        <v>0</v>
      </c>
      <c r="O656" s="85">
        <f t="shared" si="390"/>
        <v>0</v>
      </c>
      <c r="P656" s="85">
        <f t="shared" si="390"/>
        <v>0</v>
      </c>
      <c r="Q656" s="85">
        <f t="shared" si="390"/>
        <v>0</v>
      </c>
      <c r="R656" s="85">
        <f t="shared" si="390"/>
        <v>0</v>
      </c>
      <c r="S656" s="85">
        <f t="shared" si="390"/>
        <v>0</v>
      </c>
      <c r="T656" s="85">
        <f t="shared" si="390"/>
        <v>0</v>
      </c>
      <c r="U656" s="85">
        <f t="shared" si="390"/>
        <v>0</v>
      </c>
      <c r="V656" s="85">
        <f t="shared" si="390"/>
        <v>0</v>
      </c>
      <c r="W656" s="85">
        <f t="shared" si="390"/>
        <v>0</v>
      </c>
      <c r="X656" s="85">
        <f t="shared" si="390"/>
        <v>0</v>
      </c>
      <c r="Y656" s="85">
        <f t="shared" si="390"/>
        <v>0</v>
      </c>
      <c r="Z656" s="85">
        <f t="shared" si="390"/>
        <v>0</v>
      </c>
      <c r="AA656" s="85">
        <f t="shared" si="390"/>
        <v>0</v>
      </c>
    </row>
    <row r="657" spans="2:27" ht="16.5" hidden="1" thickTop="1" thickBot="1" x14ac:dyDescent="0.3">
      <c r="B657" s="141" t="s">
        <v>137</v>
      </c>
      <c r="C657" s="142">
        <f>$C$236</f>
        <v>18.05025253169417</v>
      </c>
      <c r="D657" s="142">
        <f>$D$236</f>
        <v>16.937822173508927</v>
      </c>
      <c r="E657" s="142">
        <f>$E$236</f>
        <v>16.238519215976524</v>
      </c>
      <c r="F657" s="142">
        <f>$F$236</f>
        <v>16</v>
      </c>
      <c r="G657" s="142">
        <f>$G$236</f>
        <v>16.238519215976524</v>
      </c>
      <c r="H657" s="142">
        <f>$H$236</f>
        <v>16.93782217350893</v>
      </c>
      <c r="I657" s="142">
        <f>$I$236</f>
        <v>18.05025253169417</v>
      </c>
      <c r="J657" s="142">
        <f>$J$236</f>
        <v>19.5</v>
      </c>
      <c r="K657" s="142">
        <f>$K$236</f>
        <v>21.188266684282354</v>
      </c>
      <c r="L657" s="142">
        <f>$L$236</f>
        <v>23</v>
      </c>
      <c r="M657" s="142">
        <f>$M$236</f>
        <v>24.811733315717646</v>
      </c>
      <c r="N657" s="142">
        <f>$N$236</f>
        <v>26.5</v>
      </c>
      <c r="O657" s="142">
        <f>$O$236</f>
        <v>27.949747468305834</v>
      </c>
      <c r="P657" s="142">
        <f>$P$236</f>
        <v>29.06217782649107</v>
      </c>
      <c r="Q657" s="142">
        <f>$Q$236</f>
        <v>29.76148078402348</v>
      </c>
      <c r="R657" s="142">
        <f>$R$236</f>
        <v>30</v>
      </c>
      <c r="S657" s="142">
        <f>$S$236</f>
        <v>29.76148078402348</v>
      </c>
      <c r="T657" s="142">
        <f>$T$236</f>
        <v>29.06217782649107</v>
      </c>
      <c r="U657" s="142">
        <f>$U$236</f>
        <v>27.949747468305834</v>
      </c>
      <c r="V657" s="142">
        <f>$V$236</f>
        <v>26.5</v>
      </c>
      <c r="W657" s="142">
        <f>$W$236</f>
        <v>24.811733315717646</v>
      </c>
      <c r="X657" s="142">
        <f>$X$236</f>
        <v>23</v>
      </c>
      <c r="Y657" s="142">
        <f>$Y$236</f>
        <v>21.188266684282354</v>
      </c>
      <c r="Z657" s="142">
        <f>$Z$236</f>
        <v>19.5</v>
      </c>
      <c r="AA657" s="142">
        <f>$AA$236</f>
        <v>18.05025253169417</v>
      </c>
    </row>
    <row r="658" spans="2:27" ht="16.5" hidden="1" thickTop="1" thickBot="1" x14ac:dyDescent="0.3">
      <c r="B658" s="143" t="s">
        <v>163</v>
      </c>
      <c r="C658" s="144">
        <f t="shared" ref="C658:AA658" si="391">$K$62*$K$63*$K$70*$K$71*(C657-$C$16)</f>
        <v>0</v>
      </c>
      <c r="D658" s="144">
        <f t="shared" si="391"/>
        <v>0</v>
      </c>
      <c r="E658" s="144">
        <f t="shared" si="391"/>
        <v>0</v>
      </c>
      <c r="F658" s="144">
        <f t="shared" si="391"/>
        <v>0</v>
      </c>
      <c r="G658" s="144">
        <f t="shared" si="391"/>
        <v>0</v>
      </c>
      <c r="H658" s="144">
        <f t="shared" si="391"/>
        <v>0</v>
      </c>
      <c r="I658" s="144">
        <f t="shared" si="391"/>
        <v>0</v>
      </c>
      <c r="J658" s="144">
        <f t="shared" si="391"/>
        <v>0</v>
      </c>
      <c r="K658" s="144">
        <f t="shared" si="391"/>
        <v>0</v>
      </c>
      <c r="L658" s="144">
        <f t="shared" si="391"/>
        <v>0</v>
      </c>
      <c r="M658" s="144">
        <f t="shared" si="391"/>
        <v>0</v>
      </c>
      <c r="N658" s="144">
        <f t="shared" si="391"/>
        <v>0</v>
      </c>
      <c r="O658" s="144">
        <f t="shared" si="391"/>
        <v>0</v>
      </c>
      <c r="P658" s="144">
        <f t="shared" si="391"/>
        <v>0</v>
      </c>
      <c r="Q658" s="144">
        <f t="shared" si="391"/>
        <v>0</v>
      </c>
      <c r="R658" s="144">
        <f t="shared" si="391"/>
        <v>0</v>
      </c>
      <c r="S658" s="144">
        <f t="shared" si="391"/>
        <v>0</v>
      </c>
      <c r="T658" s="144">
        <f t="shared" si="391"/>
        <v>0</v>
      </c>
      <c r="U658" s="144">
        <f t="shared" si="391"/>
        <v>0</v>
      </c>
      <c r="V658" s="144">
        <f t="shared" si="391"/>
        <v>0</v>
      </c>
      <c r="W658" s="144">
        <f t="shared" si="391"/>
        <v>0</v>
      </c>
      <c r="X658" s="144">
        <f t="shared" si="391"/>
        <v>0</v>
      </c>
      <c r="Y658" s="144">
        <f t="shared" si="391"/>
        <v>0</v>
      </c>
      <c r="Z658" s="144">
        <f t="shared" si="391"/>
        <v>0</v>
      </c>
      <c r="AA658" s="144">
        <f t="shared" si="391"/>
        <v>0</v>
      </c>
    </row>
    <row r="659" spans="2:27" ht="16.5" hidden="1" thickTop="1" thickBot="1" x14ac:dyDescent="0.3">
      <c r="B659" s="107" t="s">
        <v>155</v>
      </c>
      <c r="C659" s="112">
        <f t="shared" ref="C659:H659" si="392">C656+C658</f>
        <v>0</v>
      </c>
      <c r="D659" s="112">
        <f t="shared" si="392"/>
        <v>0</v>
      </c>
      <c r="E659" s="112">
        <f t="shared" si="392"/>
        <v>0</v>
      </c>
      <c r="F659" s="112">
        <f t="shared" si="392"/>
        <v>0</v>
      </c>
      <c r="G659" s="112">
        <f t="shared" si="392"/>
        <v>0</v>
      </c>
      <c r="H659" s="112">
        <f t="shared" si="392"/>
        <v>0</v>
      </c>
      <c r="I659" s="112">
        <f t="shared" ref="I659:AA659" si="393">I656+I658</f>
        <v>0</v>
      </c>
      <c r="J659" s="112">
        <f t="shared" si="393"/>
        <v>0</v>
      </c>
      <c r="K659" s="112">
        <f t="shared" si="393"/>
        <v>0</v>
      </c>
      <c r="L659" s="112">
        <f t="shared" si="393"/>
        <v>0</v>
      </c>
      <c r="M659" s="112">
        <f t="shared" si="393"/>
        <v>0</v>
      </c>
      <c r="N659" s="112">
        <f t="shared" si="393"/>
        <v>0</v>
      </c>
      <c r="O659" s="112">
        <f t="shared" si="393"/>
        <v>0</v>
      </c>
      <c r="P659" s="112">
        <f t="shared" si="393"/>
        <v>0</v>
      </c>
      <c r="Q659" s="112">
        <f t="shared" si="393"/>
        <v>0</v>
      </c>
      <c r="R659" s="112">
        <f t="shared" si="393"/>
        <v>0</v>
      </c>
      <c r="S659" s="112">
        <f t="shared" si="393"/>
        <v>0</v>
      </c>
      <c r="T659" s="112">
        <f t="shared" si="393"/>
        <v>0</v>
      </c>
      <c r="U659" s="112">
        <f t="shared" si="393"/>
        <v>0</v>
      </c>
      <c r="V659" s="112">
        <f t="shared" si="393"/>
        <v>0</v>
      </c>
      <c r="W659" s="112">
        <f t="shared" si="393"/>
        <v>0</v>
      </c>
      <c r="X659" s="112">
        <f t="shared" si="393"/>
        <v>0</v>
      </c>
      <c r="Y659" s="112">
        <f t="shared" si="393"/>
        <v>0</v>
      </c>
      <c r="Z659" s="112">
        <f t="shared" si="393"/>
        <v>0</v>
      </c>
      <c r="AA659" s="112">
        <f t="shared" si="393"/>
        <v>0</v>
      </c>
    </row>
    <row r="660" spans="2:27" ht="16.5" hidden="1" thickTop="1" thickBot="1" x14ac:dyDescent="0.3"/>
    <row r="661" spans="2:27" ht="16.5" hidden="1" thickTop="1" thickBot="1" x14ac:dyDescent="0.3">
      <c r="B661" s="87" t="s">
        <v>112</v>
      </c>
      <c r="C661" s="46" t="s">
        <v>77</v>
      </c>
      <c r="D661" s="86" t="s">
        <v>299</v>
      </c>
    </row>
    <row r="662" spans="2:27" ht="15.75" hidden="1" thickTop="1" x14ac:dyDescent="0.25">
      <c r="B662" s="76" t="s">
        <v>24</v>
      </c>
      <c r="C662" s="77">
        <v>0</v>
      </c>
      <c r="D662" s="61">
        <v>1</v>
      </c>
      <c r="E662" s="61">
        <v>2</v>
      </c>
      <c r="F662" s="61">
        <v>3</v>
      </c>
      <c r="G662" s="61">
        <v>4</v>
      </c>
      <c r="H662" s="61">
        <v>5</v>
      </c>
      <c r="I662" s="61">
        <v>6</v>
      </c>
      <c r="J662" s="61">
        <v>7</v>
      </c>
      <c r="K662" s="61">
        <v>8</v>
      </c>
      <c r="L662" s="61">
        <v>9</v>
      </c>
      <c r="M662" s="61">
        <v>10</v>
      </c>
      <c r="N662" s="78">
        <v>11</v>
      </c>
      <c r="O662" s="61">
        <v>12</v>
      </c>
      <c r="P662" s="61">
        <v>13</v>
      </c>
      <c r="Q662" s="61">
        <v>14</v>
      </c>
      <c r="R662" s="61">
        <v>15</v>
      </c>
      <c r="S662" s="61">
        <v>16</v>
      </c>
      <c r="T662" s="61">
        <v>17</v>
      </c>
      <c r="U662" s="61">
        <v>18</v>
      </c>
      <c r="V662" s="61">
        <v>19</v>
      </c>
      <c r="W662" s="61">
        <v>20</v>
      </c>
      <c r="X662" s="61">
        <v>21</v>
      </c>
      <c r="Y662" s="61">
        <v>22</v>
      </c>
      <c r="Z662" s="61">
        <v>23</v>
      </c>
      <c r="AA662" s="61">
        <v>24</v>
      </c>
    </row>
    <row r="663" spans="2:27" hidden="1" x14ac:dyDescent="0.25">
      <c r="B663" s="79" t="s">
        <v>25</v>
      </c>
      <c r="C663" s="61">
        <f t="shared" ref="C663:H663" si="394">C662*360/24</f>
        <v>0</v>
      </c>
      <c r="D663" s="61">
        <f t="shared" si="394"/>
        <v>15</v>
      </c>
      <c r="E663" s="61">
        <f t="shared" si="394"/>
        <v>30</v>
      </c>
      <c r="F663" s="61">
        <f t="shared" si="394"/>
        <v>45</v>
      </c>
      <c r="G663" s="61">
        <f t="shared" si="394"/>
        <v>60</v>
      </c>
      <c r="H663" s="61">
        <f t="shared" si="394"/>
        <v>75</v>
      </c>
      <c r="I663" s="61">
        <f t="shared" ref="I663:O663" si="395">I662*360/24</f>
        <v>90</v>
      </c>
      <c r="J663" s="61">
        <f t="shared" si="395"/>
        <v>105</v>
      </c>
      <c r="K663" s="61">
        <f t="shared" si="395"/>
        <v>120</v>
      </c>
      <c r="L663" s="61">
        <f t="shared" si="395"/>
        <v>135</v>
      </c>
      <c r="M663" s="61">
        <f t="shared" si="395"/>
        <v>150</v>
      </c>
      <c r="N663" s="78">
        <f t="shared" si="395"/>
        <v>165</v>
      </c>
      <c r="O663" s="61">
        <f t="shared" si="395"/>
        <v>180</v>
      </c>
      <c r="P663" s="61">
        <f>P662*360/24</f>
        <v>195</v>
      </c>
      <c r="Q663" s="61">
        <f>Q662*360/24</f>
        <v>210</v>
      </c>
      <c r="R663" s="61">
        <f>R662*360/24</f>
        <v>225</v>
      </c>
      <c r="S663" s="61">
        <f t="shared" ref="S663:AA663" si="396">S662*360/24</f>
        <v>240</v>
      </c>
      <c r="T663" s="61">
        <f t="shared" si="396"/>
        <v>255</v>
      </c>
      <c r="U663" s="61">
        <f t="shared" si="396"/>
        <v>270</v>
      </c>
      <c r="V663" s="61">
        <f t="shared" si="396"/>
        <v>285</v>
      </c>
      <c r="W663" s="61">
        <f t="shared" si="396"/>
        <v>300</v>
      </c>
      <c r="X663" s="61">
        <f t="shared" si="396"/>
        <v>315</v>
      </c>
      <c r="Y663" s="61">
        <f t="shared" si="396"/>
        <v>330</v>
      </c>
      <c r="Z663" s="61">
        <f t="shared" si="396"/>
        <v>345</v>
      </c>
      <c r="AA663" s="61">
        <f t="shared" si="396"/>
        <v>360</v>
      </c>
    </row>
    <row r="664" spans="2:27" hidden="1" x14ac:dyDescent="0.25">
      <c r="B664" s="79" t="s">
        <v>70</v>
      </c>
      <c r="C664" s="89"/>
      <c r="D664" s="89"/>
      <c r="E664" s="89"/>
      <c r="F664" s="89"/>
      <c r="G664" s="89"/>
      <c r="H664" s="80">
        <f>$H$219</f>
        <v>6</v>
      </c>
      <c r="I664" s="80">
        <f>$I$219</f>
        <v>15</v>
      </c>
      <c r="J664" s="80">
        <f>$J$219</f>
        <v>25</v>
      </c>
      <c r="K664" s="80">
        <f>$K$219</f>
        <v>34</v>
      </c>
      <c r="L664" s="80">
        <f>$L$219</f>
        <v>44</v>
      </c>
      <c r="M664" s="80">
        <f>$M$219</f>
        <v>52</v>
      </c>
      <c r="N664" s="80">
        <f>$N$219</f>
        <v>58</v>
      </c>
      <c r="O664" s="80">
        <f>$O$219</f>
        <v>60</v>
      </c>
      <c r="P664" s="80">
        <f>$P$219</f>
        <v>58</v>
      </c>
      <c r="Q664" s="80">
        <f>$Q$219</f>
        <v>52</v>
      </c>
      <c r="R664" s="80">
        <f>$R$219</f>
        <v>44</v>
      </c>
      <c r="S664" s="80">
        <f>$S$219</f>
        <v>34</v>
      </c>
      <c r="T664" s="80">
        <f>$T$219</f>
        <v>25</v>
      </c>
      <c r="U664" s="80">
        <f>$U$219</f>
        <v>15</v>
      </c>
      <c r="V664" s="80">
        <f>$V$219</f>
        <v>6</v>
      </c>
      <c r="W664" s="89"/>
      <c r="X664" s="89"/>
      <c r="Y664" s="89"/>
      <c r="Z664" s="89"/>
      <c r="AA664" s="89"/>
    </row>
    <row r="665" spans="2:27" hidden="1" x14ac:dyDescent="0.25">
      <c r="B665" s="79" t="s">
        <v>17</v>
      </c>
      <c r="C665" s="89"/>
      <c r="D665" s="89"/>
      <c r="E665" s="89"/>
      <c r="F665" s="89"/>
      <c r="G665" s="89"/>
      <c r="H665" s="80">
        <f>$H$220</f>
        <v>67</v>
      </c>
      <c r="I665" s="80">
        <f>$I$220</f>
        <v>77</v>
      </c>
      <c r="J665" s="80">
        <f>$J$220</f>
        <v>88</v>
      </c>
      <c r="K665" s="80">
        <f>$K$220</f>
        <v>100</v>
      </c>
      <c r="L665" s="80">
        <f>$L$220</f>
        <v>114</v>
      </c>
      <c r="M665" s="80">
        <f>$M$220</f>
        <v>131</v>
      </c>
      <c r="N665" s="80">
        <f>$N$220</f>
        <v>152</v>
      </c>
      <c r="O665" s="80">
        <f>$O$220</f>
        <v>180</v>
      </c>
      <c r="P665" s="80">
        <f>$P$220</f>
        <v>208</v>
      </c>
      <c r="Q665" s="80">
        <f>$Q$220</f>
        <v>229</v>
      </c>
      <c r="R665" s="80">
        <f>$R$220</f>
        <v>246</v>
      </c>
      <c r="S665" s="80">
        <f>$S$220</f>
        <v>260</v>
      </c>
      <c r="T665" s="80">
        <f>$T$220</f>
        <v>272</v>
      </c>
      <c r="U665" s="80">
        <f>$U$220</f>
        <v>283</v>
      </c>
      <c r="V665" s="80">
        <f>$V$220</f>
        <v>293</v>
      </c>
      <c r="W665" s="89"/>
      <c r="X665" s="89"/>
      <c r="Y665" s="89"/>
      <c r="Z665" s="89"/>
      <c r="AA665" s="89"/>
    </row>
    <row r="666" spans="2:27" hidden="1" x14ac:dyDescent="0.25">
      <c r="B666" s="79" t="s">
        <v>71</v>
      </c>
      <c r="C666" s="89"/>
      <c r="D666" s="89"/>
      <c r="E666" s="89"/>
      <c r="F666" s="89"/>
      <c r="G666" s="89"/>
      <c r="H666" s="81">
        <f t="shared" ref="H666:V666" si="397">H665-$K$55</f>
        <v>-0.5</v>
      </c>
      <c r="I666" s="81">
        <f t="shared" si="397"/>
        <v>9.5</v>
      </c>
      <c r="J666" s="81">
        <f t="shared" si="397"/>
        <v>20.5</v>
      </c>
      <c r="K666" s="81">
        <f t="shared" si="397"/>
        <v>32.5</v>
      </c>
      <c r="L666" s="81">
        <f t="shared" si="397"/>
        <v>46.5</v>
      </c>
      <c r="M666" s="81">
        <f t="shared" si="397"/>
        <v>63.5</v>
      </c>
      <c r="N666" s="81">
        <f t="shared" si="397"/>
        <v>84.5</v>
      </c>
      <c r="O666" s="81">
        <f t="shared" si="397"/>
        <v>112.5</v>
      </c>
      <c r="P666" s="81">
        <f t="shared" si="397"/>
        <v>140.5</v>
      </c>
      <c r="Q666" s="81">
        <f t="shared" si="397"/>
        <v>161.5</v>
      </c>
      <c r="R666" s="81">
        <f t="shared" si="397"/>
        <v>178.5</v>
      </c>
      <c r="S666" s="81">
        <f t="shared" si="397"/>
        <v>192.5</v>
      </c>
      <c r="T666" s="81">
        <f t="shared" si="397"/>
        <v>204.5</v>
      </c>
      <c r="U666" s="81">
        <f t="shared" si="397"/>
        <v>215.5</v>
      </c>
      <c r="V666" s="81">
        <f t="shared" si="397"/>
        <v>225.5</v>
      </c>
      <c r="W666" s="89"/>
      <c r="X666" s="89"/>
      <c r="Y666" s="89"/>
      <c r="Z666" s="89"/>
      <c r="AA666" s="89"/>
    </row>
    <row r="667" spans="2:27" hidden="1" x14ac:dyDescent="0.25">
      <c r="B667" s="79" t="s">
        <v>18</v>
      </c>
      <c r="C667" s="89"/>
      <c r="D667" s="89"/>
      <c r="E667" s="89"/>
      <c r="F667" s="89"/>
      <c r="G667" s="89"/>
      <c r="H667" s="80">
        <f t="shared" ref="H667:V667" si="398">DEGREES(ACOS(SIN(RADIANS(H664))*COS(RADIANS($L$69))+COS(RADIANS(H664))*SIN(RADIANS($L$69))*COS(RADIANS(H665-$K$55))))</f>
        <v>6.0207213416925187</v>
      </c>
      <c r="I667" s="80">
        <f t="shared" si="398"/>
        <v>17.696748271101622</v>
      </c>
      <c r="J667" s="80">
        <f t="shared" si="398"/>
        <v>31.906330207304563</v>
      </c>
      <c r="K667" s="80">
        <f t="shared" si="398"/>
        <v>45.636888712730062</v>
      </c>
      <c r="L667" s="80">
        <f t="shared" si="398"/>
        <v>60.31964293223696</v>
      </c>
      <c r="M667" s="80">
        <f t="shared" si="398"/>
        <v>74.055457642550394</v>
      </c>
      <c r="N667" s="80">
        <f t="shared" si="398"/>
        <v>87.088665467402919</v>
      </c>
      <c r="O667" s="80">
        <f t="shared" si="398"/>
        <v>101.03109557877073</v>
      </c>
      <c r="P667" s="80">
        <f t="shared" si="398"/>
        <v>114.13567359108514</v>
      </c>
      <c r="Q667" s="80">
        <f t="shared" si="398"/>
        <v>125.72153101416681</v>
      </c>
      <c r="R667" s="80">
        <f t="shared" si="398"/>
        <v>135.97967230479813</v>
      </c>
      <c r="S667" s="80">
        <f t="shared" si="398"/>
        <v>144.03599227454009</v>
      </c>
      <c r="T667" s="80">
        <f t="shared" si="398"/>
        <v>145.55859279736205</v>
      </c>
      <c r="U667" s="80">
        <f t="shared" si="398"/>
        <v>141.8480473776691</v>
      </c>
      <c r="V667" s="80">
        <f t="shared" si="398"/>
        <v>134.19236866847575</v>
      </c>
      <c r="W667" s="89"/>
      <c r="X667" s="89"/>
      <c r="Y667" s="89"/>
      <c r="Z667" s="89"/>
      <c r="AA667" s="89"/>
    </row>
    <row r="668" spans="2:27" hidden="1" x14ac:dyDescent="0.25">
      <c r="B668" s="79" t="s">
        <v>19</v>
      </c>
      <c r="C668" s="89"/>
      <c r="D668" s="89"/>
      <c r="E668" s="89"/>
      <c r="F668" s="89"/>
      <c r="G668" s="89"/>
      <c r="H668" s="448">
        <f>IF(H664=0,0,1350*EXP(-0.1*5*POWER(0.971667424/SIN(RADIANS(H664)),0.8)))</f>
        <v>68.862358499166476</v>
      </c>
      <c r="I668" s="448">
        <f>IF(I664=0,0,1350*EXP(-0.1*5*POWER(0.971667424/SIN(RADIANS(I664)),0.8)))</f>
        <v>319.614258969052</v>
      </c>
      <c r="J668" s="448">
        <f t="shared" ref="J668:V668" si="399">IF(J664=0,0,1350*EXP(-0.1*5*POWER(0.971667424/SIN(RADIANS(J664)),0.8)))</f>
        <v>510.10031844404784</v>
      </c>
      <c r="K668" s="448">
        <f t="shared" si="399"/>
        <v>620.13681398635629</v>
      </c>
      <c r="L668" s="448">
        <f t="shared" si="399"/>
        <v>701.95963780053887</v>
      </c>
      <c r="M668" s="448">
        <f t="shared" si="399"/>
        <v>747.41996526206708</v>
      </c>
      <c r="N668" s="448">
        <f t="shared" si="399"/>
        <v>773.05964028757819</v>
      </c>
      <c r="O668" s="448">
        <f t="shared" si="399"/>
        <v>780.26522234637525</v>
      </c>
      <c r="P668" s="448">
        <f t="shared" si="399"/>
        <v>773.05964028757819</v>
      </c>
      <c r="Q668" s="448">
        <f t="shared" si="399"/>
        <v>747.41996526206708</v>
      </c>
      <c r="R668" s="448">
        <f t="shared" si="399"/>
        <v>701.95963780053887</v>
      </c>
      <c r="S668" s="448">
        <f t="shared" si="399"/>
        <v>620.13681398635629</v>
      </c>
      <c r="T668" s="448">
        <f t="shared" si="399"/>
        <v>510.10031844404784</v>
      </c>
      <c r="U668" s="448">
        <f t="shared" si="399"/>
        <v>319.614258969052</v>
      </c>
      <c r="V668" s="448">
        <f t="shared" si="399"/>
        <v>68.862358499166476</v>
      </c>
      <c r="W668" s="89"/>
      <c r="X668" s="89"/>
      <c r="Y668" s="89"/>
      <c r="Z668" s="89"/>
      <c r="AA668" s="89"/>
    </row>
    <row r="669" spans="2:27" hidden="1" x14ac:dyDescent="0.25">
      <c r="B669" s="79" t="s">
        <v>20</v>
      </c>
      <c r="C669" s="89"/>
      <c r="D669" s="89"/>
      <c r="E669" s="89"/>
      <c r="F669" s="89"/>
      <c r="G669" s="89"/>
      <c r="H669" s="80">
        <f t="shared" ref="H669:V669" si="400">IF(H668*COS(RADIANS(H667))&lt;0,0,H668*COS(RADIANS(H667)))</f>
        <v>68.482515590475671</v>
      </c>
      <c r="I669" s="80">
        <f t="shared" si="400"/>
        <v>304.48970780174028</v>
      </c>
      <c r="J669" s="80">
        <f t="shared" si="400"/>
        <v>433.03094415969844</v>
      </c>
      <c r="K669" s="80">
        <f t="shared" si="400"/>
        <v>433.60164288589687</v>
      </c>
      <c r="L669" s="80">
        <f t="shared" si="400"/>
        <v>347.58292603459074</v>
      </c>
      <c r="M669" s="80">
        <f t="shared" si="400"/>
        <v>205.32134983287557</v>
      </c>
      <c r="N669" s="81">
        <f t="shared" si="400"/>
        <v>39.264093897282137</v>
      </c>
      <c r="O669" s="80">
        <f t="shared" si="400"/>
        <v>0</v>
      </c>
      <c r="P669" s="80">
        <f t="shared" si="400"/>
        <v>0</v>
      </c>
      <c r="Q669" s="80">
        <f t="shared" si="400"/>
        <v>0</v>
      </c>
      <c r="R669" s="80">
        <f t="shared" si="400"/>
        <v>0</v>
      </c>
      <c r="S669" s="80">
        <f t="shared" si="400"/>
        <v>0</v>
      </c>
      <c r="T669" s="80">
        <f t="shared" si="400"/>
        <v>0</v>
      </c>
      <c r="U669" s="80">
        <f t="shared" si="400"/>
        <v>0</v>
      </c>
      <c r="V669" s="80">
        <f t="shared" si="400"/>
        <v>0</v>
      </c>
      <c r="W669" s="89"/>
      <c r="X669" s="89"/>
      <c r="Y669" s="89"/>
      <c r="Z669" s="89"/>
      <c r="AA669" s="89"/>
    </row>
    <row r="670" spans="2:27" hidden="1" x14ac:dyDescent="0.25">
      <c r="B670" s="79" t="s">
        <v>21</v>
      </c>
      <c r="C670" s="89"/>
      <c r="D670" s="89"/>
      <c r="E670" s="89"/>
      <c r="F670" s="89"/>
      <c r="G670" s="89"/>
      <c r="H670" s="80">
        <f>(1350-0.5*H668)*SIN(RADIANS(H664))/5</f>
        <v>27.502877431176028</v>
      </c>
      <c r="I670" s="80">
        <f>(1350-0.5*I668)*SIN(RADIANS(I664))/5</f>
        <v>61.608916446928617</v>
      </c>
      <c r="J670" s="80">
        <f>(1350-0.5*J668)*SIN(RADIANS(J664))/5</f>
        <v>92.549159680568778</v>
      </c>
      <c r="K670" s="80">
        <f t="shared" ref="K670:V670" si="401">(1350-0.5*K668)*SIN(RADIANS(K664))/5</f>
        <v>116.30447338088877</v>
      </c>
      <c r="L670" s="80">
        <f t="shared" si="401"/>
        <v>138.79554621167821</v>
      </c>
      <c r="M670" s="80">
        <f t="shared" si="401"/>
        <v>153.86540646512782</v>
      </c>
      <c r="N670" s="81">
        <f t="shared" si="401"/>
        <v>163.41381034610978</v>
      </c>
      <c r="O670" s="80">
        <f t="shared" si="401"/>
        <v>166.25390859765099</v>
      </c>
      <c r="P670" s="80">
        <f t="shared" si="401"/>
        <v>163.41381034610978</v>
      </c>
      <c r="Q670" s="80">
        <f t="shared" si="401"/>
        <v>153.86540646512782</v>
      </c>
      <c r="R670" s="80">
        <f t="shared" si="401"/>
        <v>138.79554621167821</v>
      </c>
      <c r="S670" s="80">
        <f t="shared" si="401"/>
        <v>116.30447338088877</v>
      </c>
      <c r="T670" s="80">
        <f t="shared" si="401"/>
        <v>92.549159680568778</v>
      </c>
      <c r="U670" s="80">
        <f t="shared" si="401"/>
        <v>61.608916446928617</v>
      </c>
      <c r="V670" s="80">
        <f t="shared" si="401"/>
        <v>27.502877431176028</v>
      </c>
      <c r="W670" s="89"/>
      <c r="X670" s="89"/>
      <c r="Y670" s="89"/>
      <c r="Z670" s="89"/>
      <c r="AA670" s="89"/>
    </row>
    <row r="671" spans="2:27" hidden="1" x14ac:dyDescent="0.25">
      <c r="B671" s="79" t="s">
        <v>22</v>
      </c>
      <c r="C671" s="89"/>
      <c r="D671" s="89"/>
      <c r="E671" s="89"/>
      <c r="F671" s="89"/>
      <c r="G671" s="89"/>
      <c r="H671" s="80">
        <f>H669+H670</f>
        <v>95.985393021651703</v>
      </c>
      <c r="I671" s="80">
        <f>I669+I670</f>
        <v>366.0986242486689</v>
      </c>
      <c r="J671" s="80">
        <f>J669+J670</f>
        <v>525.58010384026716</v>
      </c>
      <c r="K671" s="80">
        <f t="shared" ref="K671:V671" si="402">K669+K670</f>
        <v>549.9061162667856</v>
      </c>
      <c r="L671" s="80">
        <f t="shared" si="402"/>
        <v>486.37847224626898</v>
      </c>
      <c r="M671" s="80">
        <f t="shared" si="402"/>
        <v>359.18675629800339</v>
      </c>
      <c r="N671" s="81">
        <f t="shared" si="402"/>
        <v>202.67790424339194</v>
      </c>
      <c r="O671" s="80">
        <f t="shared" si="402"/>
        <v>166.25390859765099</v>
      </c>
      <c r="P671" s="80">
        <f t="shared" si="402"/>
        <v>163.41381034610978</v>
      </c>
      <c r="Q671" s="80">
        <f t="shared" si="402"/>
        <v>153.86540646512782</v>
      </c>
      <c r="R671" s="80">
        <f t="shared" si="402"/>
        <v>138.79554621167821</v>
      </c>
      <c r="S671" s="80">
        <f t="shared" si="402"/>
        <v>116.30447338088877</v>
      </c>
      <c r="T671" s="80">
        <f t="shared" si="402"/>
        <v>92.549159680568778</v>
      </c>
      <c r="U671" s="80">
        <f t="shared" si="402"/>
        <v>61.608916446928617</v>
      </c>
      <c r="V671" s="80">
        <f t="shared" si="402"/>
        <v>27.502877431176028</v>
      </c>
      <c r="W671" s="89"/>
      <c r="X671" s="89"/>
      <c r="Y671" s="89"/>
      <c r="Z671" s="89"/>
      <c r="AA671" s="89"/>
    </row>
    <row r="672" spans="2:27" hidden="1" x14ac:dyDescent="0.25">
      <c r="B672" s="79" t="s">
        <v>90</v>
      </c>
      <c r="C672" s="89"/>
      <c r="D672" s="89"/>
      <c r="E672" s="89"/>
      <c r="F672" s="89"/>
      <c r="G672" s="89"/>
      <c r="H672" s="80">
        <f>0.87-1.47*POWER(H667/100,5)</f>
        <v>0.86999883705287229</v>
      </c>
      <c r="I672" s="80">
        <f>0.87-1.47*POWER(I667/100,5)</f>
        <v>0.86974485638700549</v>
      </c>
      <c r="J672" s="80">
        <f>0.87-1.47*POWER(J667/100,5)</f>
        <v>0.86513926871937985</v>
      </c>
      <c r="K672" s="80">
        <f t="shared" ref="K672:V672" si="403">0.87-1.47*POWER(K667/100,5)</f>
        <v>0.84089969916037854</v>
      </c>
      <c r="L672" s="80">
        <f t="shared" si="403"/>
        <v>0.75261539446767101</v>
      </c>
      <c r="M672" s="80">
        <f t="shared" si="403"/>
        <v>0.54258189901938159</v>
      </c>
      <c r="N672" s="81">
        <f t="shared" si="403"/>
        <v>0.13358010559518585</v>
      </c>
      <c r="O672" s="80">
        <f t="shared" si="403"/>
        <v>-0.67736456508330989</v>
      </c>
      <c r="P672" s="80">
        <f t="shared" si="403"/>
        <v>-1.9772418984409939</v>
      </c>
      <c r="Q672" s="80">
        <f t="shared" si="403"/>
        <v>-3.7470612977424063</v>
      </c>
      <c r="R672" s="80">
        <f t="shared" si="403"/>
        <v>-5.9641937346485898</v>
      </c>
      <c r="S672" s="80">
        <f t="shared" si="403"/>
        <v>-8.2432331027144876</v>
      </c>
      <c r="T672" s="80">
        <f t="shared" si="403"/>
        <v>-8.7352036336319898</v>
      </c>
      <c r="U672" s="80">
        <f t="shared" si="403"/>
        <v>-7.5717822184437908</v>
      </c>
      <c r="V672" s="80">
        <f t="shared" si="403"/>
        <v>-5.5267065646830469</v>
      </c>
      <c r="W672" s="89"/>
      <c r="X672" s="89"/>
      <c r="Y672" s="89"/>
      <c r="Z672" s="89"/>
      <c r="AA672" s="89"/>
    </row>
    <row r="673" spans="2:27" hidden="1" x14ac:dyDescent="0.25">
      <c r="B673" s="79" t="s">
        <v>26</v>
      </c>
      <c r="C673" s="89"/>
      <c r="D673" s="89"/>
      <c r="E673" s="89"/>
      <c r="F673" s="89"/>
      <c r="G673" s="89"/>
      <c r="H673" s="80">
        <f>H669*H672+H670*0.85</f>
        <v>82.957154738668663</v>
      </c>
      <c r="I673" s="80">
        <f t="shared" ref="I673:V673" si="404">I669*I672+I670*0.85</f>
        <v>317.19593616323522</v>
      </c>
      <c r="J673" s="80">
        <f t="shared" si="404"/>
        <v>453.29886009166762</v>
      </c>
      <c r="K673" s="80">
        <f t="shared" si="404"/>
        <v>463.47429343195199</v>
      </c>
      <c r="L673" s="80">
        <f t="shared" si="404"/>
        <v>379.57247526767731</v>
      </c>
      <c r="M673" s="80">
        <f t="shared" si="404"/>
        <v>242.18924339690307</v>
      </c>
      <c r="N673" s="80">
        <f t="shared" si="404"/>
        <v>144.14664060309156</v>
      </c>
      <c r="O673" s="80">
        <f t="shared" si="404"/>
        <v>141.31582230800333</v>
      </c>
      <c r="P673" s="80">
        <f t="shared" si="404"/>
        <v>138.90173879419331</v>
      </c>
      <c r="Q673" s="80">
        <f t="shared" si="404"/>
        <v>130.78559549535865</v>
      </c>
      <c r="R673" s="80">
        <f t="shared" si="404"/>
        <v>117.97621427992648</v>
      </c>
      <c r="S673" s="80">
        <f t="shared" si="404"/>
        <v>98.858802373755452</v>
      </c>
      <c r="T673" s="80">
        <f t="shared" si="404"/>
        <v>78.666785728483461</v>
      </c>
      <c r="U673" s="80">
        <f t="shared" si="404"/>
        <v>52.367578979889323</v>
      </c>
      <c r="V673" s="80">
        <f t="shared" si="404"/>
        <v>23.377445816499623</v>
      </c>
      <c r="W673" s="89"/>
      <c r="X673" s="89"/>
      <c r="Y673" s="89"/>
      <c r="Z673" s="89"/>
      <c r="AA673" s="89"/>
    </row>
    <row r="674" spans="2:27" hidden="1" x14ac:dyDescent="0.25">
      <c r="B674" s="79" t="s">
        <v>27</v>
      </c>
      <c r="C674" s="89"/>
      <c r="D674" s="89"/>
      <c r="E674" s="89"/>
      <c r="F674" s="89"/>
      <c r="G674" s="89"/>
      <c r="H674" s="80">
        <f>H670*0.85</f>
        <v>23.377445816499623</v>
      </c>
      <c r="I674" s="80">
        <f>I670*0.85</f>
        <v>52.367578979889323</v>
      </c>
      <c r="J674" s="80">
        <f>J670*0.85</f>
        <v>78.666785728483461</v>
      </c>
      <c r="K674" s="80">
        <f t="shared" ref="K674:V674" si="405">K670*0.85</f>
        <v>98.858802373755452</v>
      </c>
      <c r="L674" s="80">
        <f t="shared" si="405"/>
        <v>117.97621427992648</v>
      </c>
      <c r="M674" s="80">
        <f t="shared" si="405"/>
        <v>130.78559549535865</v>
      </c>
      <c r="N674" s="80">
        <f t="shared" si="405"/>
        <v>138.90173879419331</v>
      </c>
      <c r="O674" s="80">
        <f t="shared" si="405"/>
        <v>141.31582230800333</v>
      </c>
      <c r="P674" s="80">
        <f t="shared" si="405"/>
        <v>138.90173879419331</v>
      </c>
      <c r="Q674" s="80">
        <f t="shared" si="405"/>
        <v>130.78559549535865</v>
      </c>
      <c r="R674" s="80">
        <f t="shared" si="405"/>
        <v>117.97621427992648</v>
      </c>
      <c r="S674" s="80">
        <f t="shared" si="405"/>
        <v>98.858802373755452</v>
      </c>
      <c r="T674" s="80">
        <f t="shared" si="405"/>
        <v>78.666785728483461</v>
      </c>
      <c r="U674" s="80">
        <f t="shared" si="405"/>
        <v>52.367578979889323</v>
      </c>
      <c r="V674" s="80">
        <f t="shared" si="405"/>
        <v>23.377445816499623</v>
      </c>
      <c r="W674" s="89"/>
      <c r="X674" s="89"/>
      <c r="Y674" s="89"/>
      <c r="Z674" s="89"/>
      <c r="AA674" s="89"/>
    </row>
    <row r="675" spans="2:27" hidden="1" x14ac:dyDescent="0.25">
      <c r="B675" s="79" t="s">
        <v>113</v>
      </c>
      <c r="C675" s="89"/>
      <c r="D675" s="89"/>
      <c r="E675" s="89"/>
      <c r="F675" s="89"/>
      <c r="G675" s="89"/>
      <c r="H675" s="82">
        <f t="shared" ref="H675:V675" si="406">$L$64*TAN(RADIANS(ABS(H665-$K$55)))</f>
        <v>0</v>
      </c>
      <c r="I675" s="82">
        <f t="shared" si="406"/>
        <v>0</v>
      </c>
      <c r="J675" s="82">
        <f t="shared" si="406"/>
        <v>0</v>
      </c>
      <c r="K675" s="82">
        <f t="shared" si="406"/>
        <v>0</v>
      </c>
      <c r="L675" s="82">
        <f t="shared" si="406"/>
        <v>0</v>
      </c>
      <c r="M675" s="82">
        <f t="shared" si="406"/>
        <v>0</v>
      </c>
      <c r="N675" s="82">
        <f t="shared" si="406"/>
        <v>0</v>
      </c>
      <c r="O675" s="82">
        <f t="shared" si="406"/>
        <v>0</v>
      </c>
      <c r="P675" s="82">
        <f t="shared" si="406"/>
        <v>0</v>
      </c>
      <c r="Q675" s="82">
        <f t="shared" si="406"/>
        <v>0</v>
      </c>
      <c r="R675" s="82">
        <f t="shared" si="406"/>
        <v>0</v>
      </c>
      <c r="S675" s="82">
        <f t="shared" si="406"/>
        <v>0</v>
      </c>
      <c r="T675" s="82">
        <f t="shared" si="406"/>
        <v>0</v>
      </c>
      <c r="U675" s="82">
        <f t="shared" si="406"/>
        <v>0</v>
      </c>
      <c r="V675" s="82">
        <f t="shared" si="406"/>
        <v>0</v>
      </c>
      <c r="W675" s="89"/>
      <c r="X675" s="89"/>
      <c r="Y675" s="89"/>
      <c r="Z675" s="89"/>
      <c r="AA675" s="89"/>
    </row>
    <row r="676" spans="2:27" hidden="1" x14ac:dyDescent="0.25">
      <c r="B676" s="79" t="s">
        <v>115</v>
      </c>
      <c r="C676" s="89"/>
      <c r="D676" s="89"/>
      <c r="E676" s="89"/>
      <c r="F676" s="89"/>
      <c r="G676" s="89"/>
      <c r="H676" s="82">
        <f t="shared" ref="H676:V676" si="407">$L$65*TAN(RADIANS(H664))/COS(RADIANS(H665-$K$55))</f>
        <v>0</v>
      </c>
      <c r="I676" s="82">
        <f t="shared" si="407"/>
        <v>0</v>
      </c>
      <c r="J676" s="82">
        <f t="shared" si="407"/>
        <v>0</v>
      </c>
      <c r="K676" s="82">
        <f t="shared" si="407"/>
        <v>0</v>
      </c>
      <c r="L676" s="82">
        <f t="shared" si="407"/>
        <v>0</v>
      </c>
      <c r="M676" s="82">
        <f t="shared" si="407"/>
        <v>0</v>
      </c>
      <c r="N676" s="82">
        <f t="shared" si="407"/>
        <v>0</v>
      </c>
      <c r="O676" s="82">
        <f t="shared" si="407"/>
        <v>0</v>
      </c>
      <c r="P676" s="82">
        <f t="shared" si="407"/>
        <v>0</v>
      </c>
      <c r="Q676" s="82">
        <f t="shared" si="407"/>
        <v>0</v>
      </c>
      <c r="R676" s="82">
        <f t="shared" si="407"/>
        <v>0</v>
      </c>
      <c r="S676" s="82">
        <f t="shared" si="407"/>
        <v>0</v>
      </c>
      <c r="T676" s="82">
        <f t="shared" si="407"/>
        <v>0</v>
      </c>
      <c r="U676" s="82">
        <f t="shared" si="407"/>
        <v>0</v>
      </c>
      <c r="V676" s="82">
        <f t="shared" si="407"/>
        <v>0</v>
      </c>
      <c r="W676" s="89"/>
      <c r="X676" s="89"/>
      <c r="Y676" s="89"/>
      <c r="Z676" s="89"/>
      <c r="AA676" s="89"/>
    </row>
    <row r="677" spans="2:27" hidden="1" x14ac:dyDescent="0.25">
      <c r="B677" s="79" t="s">
        <v>121</v>
      </c>
      <c r="C677" s="89"/>
      <c r="D677" s="89"/>
      <c r="E677" s="89"/>
      <c r="F677" s="89"/>
      <c r="G677" s="89"/>
      <c r="H677" s="88">
        <f t="shared" ref="H677:V677" si="408">IF(H669=0,0,IF(H675&gt;$L$66+$L$67,IF($L$72-H675+$L$66+$L$67&lt;0,0,$L$72-H675+$L$66+$L$67),$L$72))</f>
        <v>0</v>
      </c>
      <c r="I677" s="88">
        <f t="shared" si="408"/>
        <v>0</v>
      </c>
      <c r="J677" s="88">
        <f t="shared" si="408"/>
        <v>0</v>
      </c>
      <c r="K677" s="88">
        <f t="shared" si="408"/>
        <v>0</v>
      </c>
      <c r="L677" s="88">
        <f t="shared" si="408"/>
        <v>0</v>
      </c>
      <c r="M677" s="88">
        <f t="shared" si="408"/>
        <v>0</v>
      </c>
      <c r="N677" s="88">
        <f t="shared" si="408"/>
        <v>0</v>
      </c>
      <c r="O677" s="88">
        <f t="shared" si="408"/>
        <v>0</v>
      </c>
      <c r="P677" s="88">
        <f t="shared" si="408"/>
        <v>0</v>
      </c>
      <c r="Q677" s="88">
        <f t="shared" si="408"/>
        <v>0</v>
      </c>
      <c r="R677" s="88">
        <f t="shared" si="408"/>
        <v>0</v>
      </c>
      <c r="S677" s="88">
        <f t="shared" si="408"/>
        <v>0</v>
      </c>
      <c r="T677" s="88">
        <f t="shared" si="408"/>
        <v>0</v>
      </c>
      <c r="U677" s="88">
        <f t="shared" si="408"/>
        <v>0</v>
      </c>
      <c r="V677" s="88">
        <f t="shared" si="408"/>
        <v>0</v>
      </c>
      <c r="W677" s="89"/>
      <c r="X677" s="89"/>
      <c r="Y677" s="89"/>
      <c r="Z677" s="89"/>
      <c r="AA677" s="89"/>
    </row>
    <row r="678" spans="2:27" hidden="1" x14ac:dyDescent="0.25">
      <c r="B678" s="79" t="s">
        <v>120</v>
      </c>
      <c r="C678" s="89"/>
      <c r="D678" s="89"/>
      <c r="E678" s="89"/>
      <c r="F678" s="89"/>
      <c r="G678" s="89"/>
      <c r="H678" s="88">
        <f t="shared" ref="H678:V678" si="409">IF(H669=0,0,IF(H676&gt;$L$66+$L$68,IF($L$73-H676+$L$66+$L$68&lt;0,0,$L$73-H676+$L$66+$L$68),$L$73))</f>
        <v>0</v>
      </c>
      <c r="I678" s="88">
        <f t="shared" si="409"/>
        <v>0</v>
      </c>
      <c r="J678" s="88">
        <f t="shared" si="409"/>
        <v>0</v>
      </c>
      <c r="K678" s="88">
        <f t="shared" si="409"/>
        <v>0</v>
      </c>
      <c r="L678" s="88">
        <f t="shared" si="409"/>
        <v>0</v>
      </c>
      <c r="M678" s="88">
        <f t="shared" si="409"/>
        <v>0</v>
      </c>
      <c r="N678" s="88">
        <f t="shared" si="409"/>
        <v>0</v>
      </c>
      <c r="O678" s="88">
        <f t="shared" si="409"/>
        <v>0</v>
      </c>
      <c r="P678" s="88">
        <f t="shared" si="409"/>
        <v>0</v>
      </c>
      <c r="Q678" s="88">
        <f t="shared" si="409"/>
        <v>0</v>
      </c>
      <c r="R678" s="88">
        <f t="shared" si="409"/>
        <v>0</v>
      </c>
      <c r="S678" s="88">
        <f t="shared" si="409"/>
        <v>0</v>
      </c>
      <c r="T678" s="88">
        <f t="shared" si="409"/>
        <v>0</v>
      </c>
      <c r="U678" s="88">
        <f t="shared" si="409"/>
        <v>0</v>
      </c>
      <c r="V678" s="88">
        <f t="shared" si="409"/>
        <v>0</v>
      </c>
      <c r="W678" s="89"/>
      <c r="X678" s="89"/>
      <c r="Y678" s="89"/>
      <c r="Z678" s="89"/>
      <c r="AA678" s="89"/>
    </row>
    <row r="679" spans="2:27" ht="15.75" hidden="1" thickBot="1" x14ac:dyDescent="0.3">
      <c r="B679" s="79" t="s">
        <v>23</v>
      </c>
      <c r="C679" s="140"/>
      <c r="D679" s="140"/>
      <c r="E679" s="140"/>
      <c r="F679" s="140"/>
      <c r="G679" s="140"/>
      <c r="H679" s="83">
        <f t="shared" ref="H679:V679" si="410">IF(H677*H678&lt;0,0,H677*H678)</f>
        <v>0</v>
      </c>
      <c r="I679" s="83">
        <f t="shared" si="410"/>
        <v>0</v>
      </c>
      <c r="J679" s="83">
        <f t="shared" si="410"/>
        <v>0</v>
      </c>
      <c r="K679" s="83">
        <f t="shared" si="410"/>
        <v>0</v>
      </c>
      <c r="L679" s="83">
        <f t="shared" si="410"/>
        <v>0</v>
      </c>
      <c r="M679" s="83">
        <f t="shared" si="410"/>
        <v>0</v>
      </c>
      <c r="N679" s="83">
        <f t="shared" si="410"/>
        <v>0</v>
      </c>
      <c r="O679" s="83">
        <f t="shared" si="410"/>
        <v>0</v>
      </c>
      <c r="P679" s="83">
        <f t="shared" si="410"/>
        <v>0</v>
      </c>
      <c r="Q679" s="83">
        <f t="shared" si="410"/>
        <v>0</v>
      </c>
      <c r="R679" s="83">
        <f t="shared" si="410"/>
        <v>0</v>
      </c>
      <c r="S679" s="83">
        <f t="shared" si="410"/>
        <v>0</v>
      </c>
      <c r="T679" s="83">
        <f t="shared" si="410"/>
        <v>0</v>
      </c>
      <c r="U679" s="83">
        <f t="shared" si="410"/>
        <v>0</v>
      </c>
      <c r="V679" s="83">
        <f t="shared" si="410"/>
        <v>0</v>
      </c>
      <c r="W679" s="89"/>
      <c r="X679" s="89"/>
      <c r="Y679" s="89"/>
      <c r="Z679" s="89"/>
      <c r="AA679" s="89"/>
    </row>
    <row r="680" spans="2:27" ht="16.5" hidden="1" thickTop="1" thickBot="1" x14ac:dyDescent="0.3">
      <c r="B680" s="84" t="s">
        <v>136</v>
      </c>
      <c r="C680" s="85">
        <f t="shared" ref="C680:AA680" si="411">(C679*C673*$C$15+($L$72*$L$73-C679)*C674)*$K$74*$K$75*$L$70</f>
        <v>0</v>
      </c>
      <c r="D680" s="85">
        <f t="shared" si="411"/>
        <v>0</v>
      </c>
      <c r="E680" s="85">
        <f t="shared" si="411"/>
        <v>0</v>
      </c>
      <c r="F680" s="85">
        <f t="shared" si="411"/>
        <v>0</v>
      </c>
      <c r="G680" s="85">
        <f t="shared" si="411"/>
        <v>0</v>
      </c>
      <c r="H680" s="85">
        <f t="shared" si="411"/>
        <v>0</v>
      </c>
      <c r="I680" s="85">
        <f t="shared" si="411"/>
        <v>0</v>
      </c>
      <c r="J680" s="85">
        <f t="shared" si="411"/>
        <v>0</v>
      </c>
      <c r="K680" s="85">
        <f t="shared" si="411"/>
        <v>0</v>
      </c>
      <c r="L680" s="85">
        <f t="shared" si="411"/>
        <v>0</v>
      </c>
      <c r="M680" s="85">
        <f t="shared" si="411"/>
        <v>0</v>
      </c>
      <c r="N680" s="85">
        <f t="shared" si="411"/>
        <v>0</v>
      </c>
      <c r="O680" s="85">
        <f t="shared" si="411"/>
        <v>0</v>
      </c>
      <c r="P680" s="85">
        <f t="shared" si="411"/>
        <v>0</v>
      </c>
      <c r="Q680" s="85">
        <f t="shared" si="411"/>
        <v>0</v>
      </c>
      <c r="R680" s="85">
        <f t="shared" si="411"/>
        <v>0</v>
      </c>
      <c r="S680" s="85">
        <f t="shared" si="411"/>
        <v>0</v>
      </c>
      <c r="T680" s="85">
        <f t="shared" si="411"/>
        <v>0</v>
      </c>
      <c r="U680" s="85">
        <f t="shared" si="411"/>
        <v>0</v>
      </c>
      <c r="V680" s="85">
        <f t="shared" si="411"/>
        <v>0</v>
      </c>
      <c r="W680" s="85">
        <f t="shared" si="411"/>
        <v>0</v>
      </c>
      <c r="X680" s="85">
        <f t="shared" si="411"/>
        <v>0</v>
      </c>
      <c r="Y680" s="85">
        <f t="shared" si="411"/>
        <v>0</v>
      </c>
      <c r="Z680" s="85">
        <f t="shared" si="411"/>
        <v>0</v>
      </c>
      <c r="AA680" s="85">
        <f t="shared" si="411"/>
        <v>0</v>
      </c>
    </row>
    <row r="681" spans="2:27" ht="16.5" hidden="1" thickTop="1" thickBot="1" x14ac:dyDescent="0.3">
      <c r="B681" s="141" t="s">
        <v>137</v>
      </c>
      <c r="C681" s="142">
        <f>$C$236</f>
        <v>18.05025253169417</v>
      </c>
      <c r="D681" s="142">
        <f>$D$236</f>
        <v>16.937822173508927</v>
      </c>
      <c r="E681" s="142">
        <f>$E$236</f>
        <v>16.238519215976524</v>
      </c>
      <c r="F681" s="142">
        <f>$F$236</f>
        <v>16</v>
      </c>
      <c r="G681" s="142">
        <f>$G$236</f>
        <v>16.238519215976524</v>
      </c>
      <c r="H681" s="142">
        <f>$H$236</f>
        <v>16.93782217350893</v>
      </c>
      <c r="I681" s="142">
        <f>$I$236</f>
        <v>18.05025253169417</v>
      </c>
      <c r="J681" s="142">
        <f>$J$236</f>
        <v>19.5</v>
      </c>
      <c r="K681" s="142">
        <f>$K$236</f>
        <v>21.188266684282354</v>
      </c>
      <c r="L681" s="142">
        <f>$L$236</f>
        <v>23</v>
      </c>
      <c r="M681" s="142">
        <f>$M$236</f>
        <v>24.811733315717646</v>
      </c>
      <c r="N681" s="142">
        <f>$N$236</f>
        <v>26.5</v>
      </c>
      <c r="O681" s="142">
        <f>$O$236</f>
        <v>27.949747468305834</v>
      </c>
      <c r="P681" s="142">
        <f>$P$236</f>
        <v>29.06217782649107</v>
      </c>
      <c r="Q681" s="142">
        <f>$Q$236</f>
        <v>29.76148078402348</v>
      </c>
      <c r="R681" s="142">
        <f>$R$236</f>
        <v>30</v>
      </c>
      <c r="S681" s="142">
        <f>$S$236</f>
        <v>29.76148078402348</v>
      </c>
      <c r="T681" s="142">
        <f>$T$236</f>
        <v>29.06217782649107</v>
      </c>
      <c r="U681" s="142">
        <f>$U$236</f>
        <v>27.949747468305834</v>
      </c>
      <c r="V681" s="142">
        <f>$V$236</f>
        <v>26.5</v>
      </c>
      <c r="W681" s="142">
        <f>$W$236</f>
        <v>24.811733315717646</v>
      </c>
      <c r="X681" s="142">
        <f>$X$236</f>
        <v>23</v>
      </c>
      <c r="Y681" s="142">
        <f>$Y$236</f>
        <v>21.188266684282354</v>
      </c>
      <c r="Z681" s="142">
        <f>$Z$236</f>
        <v>19.5</v>
      </c>
      <c r="AA681" s="142">
        <f>$AA$236</f>
        <v>18.05025253169417</v>
      </c>
    </row>
    <row r="682" spans="2:27" ht="16.5" hidden="1" thickTop="1" thickBot="1" x14ac:dyDescent="0.3">
      <c r="B682" s="143" t="s">
        <v>163</v>
      </c>
      <c r="C682" s="144">
        <f t="shared" ref="C682:AA682" si="412">$L$62*$L$63*$L$70*$L$71*(C681-$C$16)</f>
        <v>0</v>
      </c>
      <c r="D682" s="144">
        <f t="shared" si="412"/>
        <v>0</v>
      </c>
      <c r="E682" s="144">
        <f t="shared" si="412"/>
        <v>0</v>
      </c>
      <c r="F682" s="144">
        <f t="shared" si="412"/>
        <v>0</v>
      </c>
      <c r="G682" s="144">
        <f t="shared" si="412"/>
        <v>0</v>
      </c>
      <c r="H682" s="144">
        <f t="shared" si="412"/>
        <v>0</v>
      </c>
      <c r="I682" s="144">
        <f t="shared" si="412"/>
        <v>0</v>
      </c>
      <c r="J682" s="144">
        <f t="shared" si="412"/>
        <v>0</v>
      </c>
      <c r="K682" s="144">
        <f t="shared" si="412"/>
        <v>0</v>
      </c>
      <c r="L682" s="144">
        <f t="shared" si="412"/>
        <v>0</v>
      </c>
      <c r="M682" s="144">
        <f t="shared" si="412"/>
        <v>0</v>
      </c>
      <c r="N682" s="144">
        <f t="shared" si="412"/>
        <v>0</v>
      </c>
      <c r="O682" s="144">
        <f t="shared" si="412"/>
        <v>0</v>
      </c>
      <c r="P682" s="144">
        <f t="shared" si="412"/>
        <v>0</v>
      </c>
      <c r="Q682" s="144">
        <f t="shared" si="412"/>
        <v>0</v>
      </c>
      <c r="R682" s="144">
        <f t="shared" si="412"/>
        <v>0</v>
      </c>
      <c r="S682" s="144">
        <f t="shared" si="412"/>
        <v>0</v>
      </c>
      <c r="T682" s="144">
        <f t="shared" si="412"/>
        <v>0</v>
      </c>
      <c r="U682" s="144">
        <f t="shared" si="412"/>
        <v>0</v>
      </c>
      <c r="V682" s="144">
        <f t="shared" si="412"/>
        <v>0</v>
      </c>
      <c r="W682" s="144">
        <f t="shared" si="412"/>
        <v>0</v>
      </c>
      <c r="X682" s="144">
        <f t="shared" si="412"/>
        <v>0</v>
      </c>
      <c r="Y682" s="144">
        <f t="shared" si="412"/>
        <v>0</v>
      </c>
      <c r="Z682" s="144">
        <f t="shared" si="412"/>
        <v>0</v>
      </c>
      <c r="AA682" s="144">
        <f t="shared" si="412"/>
        <v>0</v>
      </c>
    </row>
    <row r="683" spans="2:27" ht="16.5" hidden="1" thickTop="1" thickBot="1" x14ac:dyDescent="0.3">
      <c r="B683" s="107" t="s">
        <v>155</v>
      </c>
      <c r="C683" s="112">
        <f t="shared" ref="C683:H683" si="413">C680+C682</f>
        <v>0</v>
      </c>
      <c r="D683" s="112">
        <f t="shared" si="413"/>
        <v>0</v>
      </c>
      <c r="E683" s="112">
        <f t="shared" si="413"/>
        <v>0</v>
      </c>
      <c r="F683" s="112">
        <f t="shared" si="413"/>
        <v>0</v>
      </c>
      <c r="G683" s="112">
        <f t="shared" si="413"/>
        <v>0</v>
      </c>
      <c r="H683" s="112">
        <f t="shared" si="413"/>
        <v>0</v>
      </c>
      <c r="I683" s="112">
        <f t="shared" ref="I683:AA683" si="414">I680+I682</f>
        <v>0</v>
      </c>
      <c r="J683" s="112">
        <f t="shared" si="414"/>
        <v>0</v>
      </c>
      <c r="K683" s="112">
        <f t="shared" si="414"/>
        <v>0</v>
      </c>
      <c r="L683" s="112">
        <f t="shared" si="414"/>
        <v>0</v>
      </c>
      <c r="M683" s="112">
        <f t="shared" si="414"/>
        <v>0</v>
      </c>
      <c r="N683" s="112">
        <f t="shared" si="414"/>
        <v>0</v>
      </c>
      <c r="O683" s="112">
        <f t="shared" si="414"/>
        <v>0</v>
      </c>
      <c r="P683" s="112">
        <f t="shared" si="414"/>
        <v>0</v>
      </c>
      <c r="Q683" s="112">
        <f t="shared" si="414"/>
        <v>0</v>
      </c>
      <c r="R683" s="112">
        <f t="shared" si="414"/>
        <v>0</v>
      </c>
      <c r="S683" s="112">
        <f t="shared" si="414"/>
        <v>0</v>
      </c>
      <c r="T683" s="112">
        <f t="shared" si="414"/>
        <v>0</v>
      </c>
      <c r="U683" s="112">
        <f t="shared" si="414"/>
        <v>0</v>
      </c>
      <c r="V683" s="112">
        <f t="shared" si="414"/>
        <v>0</v>
      </c>
      <c r="W683" s="112">
        <f t="shared" si="414"/>
        <v>0</v>
      </c>
      <c r="X683" s="112">
        <f t="shared" si="414"/>
        <v>0</v>
      </c>
      <c r="Y683" s="112">
        <f t="shared" si="414"/>
        <v>0</v>
      </c>
      <c r="Z683" s="112">
        <f t="shared" si="414"/>
        <v>0</v>
      </c>
      <c r="AA683" s="112">
        <f t="shared" si="414"/>
        <v>0</v>
      </c>
    </row>
    <row r="684" spans="2:27" ht="16.5" hidden="1" thickTop="1" thickBot="1" x14ac:dyDescent="0.3"/>
    <row r="685" spans="2:27" ht="16.5" hidden="1" thickTop="1" thickBot="1" x14ac:dyDescent="0.3">
      <c r="B685" s="87" t="s">
        <v>112</v>
      </c>
      <c r="C685" s="46" t="s">
        <v>78</v>
      </c>
      <c r="D685" s="86" t="s">
        <v>299</v>
      </c>
    </row>
    <row r="686" spans="2:27" ht="15.75" hidden="1" thickTop="1" x14ac:dyDescent="0.25">
      <c r="B686" s="76" t="s">
        <v>24</v>
      </c>
      <c r="C686" s="77">
        <v>0</v>
      </c>
      <c r="D686" s="61">
        <v>1</v>
      </c>
      <c r="E686" s="61">
        <v>2</v>
      </c>
      <c r="F686" s="61">
        <v>3</v>
      </c>
      <c r="G686" s="61">
        <v>4</v>
      </c>
      <c r="H686" s="61">
        <v>5</v>
      </c>
      <c r="I686" s="61">
        <v>6</v>
      </c>
      <c r="J686" s="61">
        <v>7</v>
      </c>
      <c r="K686" s="61">
        <v>8</v>
      </c>
      <c r="L686" s="61">
        <v>9</v>
      </c>
      <c r="M686" s="61">
        <v>10</v>
      </c>
      <c r="N686" s="78">
        <v>11</v>
      </c>
      <c r="O686" s="61">
        <v>12</v>
      </c>
      <c r="P686" s="61">
        <v>13</v>
      </c>
      <c r="Q686" s="61">
        <v>14</v>
      </c>
      <c r="R686" s="61">
        <v>15</v>
      </c>
      <c r="S686" s="61">
        <v>16</v>
      </c>
      <c r="T686" s="61">
        <v>17</v>
      </c>
      <c r="U686" s="61">
        <v>18</v>
      </c>
      <c r="V686" s="61">
        <v>19</v>
      </c>
      <c r="W686" s="61">
        <v>20</v>
      </c>
      <c r="X686" s="61">
        <v>21</v>
      </c>
      <c r="Y686" s="61">
        <v>22</v>
      </c>
      <c r="Z686" s="61">
        <v>23</v>
      </c>
      <c r="AA686" s="61">
        <v>24</v>
      </c>
    </row>
    <row r="687" spans="2:27" hidden="1" x14ac:dyDescent="0.25">
      <c r="B687" s="79" t="s">
        <v>25</v>
      </c>
      <c r="C687" s="61">
        <f t="shared" ref="C687:H687" si="415">C686*360/24</f>
        <v>0</v>
      </c>
      <c r="D687" s="61">
        <f t="shared" si="415"/>
        <v>15</v>
      </c>
      <c r="E687" s="61">
        <f t="shared" si="415"/>
        <v>30</v>
      </c>
      <c r="F687" s="61">
        <f t="shared" si="415"/>
        <v>45</v>
      </c>
      <c r="G687" s="61">
        <f t="shared" si="415"/>
        <v>60</v>
      </c>
      <c r="H687" s="61">
        <f t="shared" si="415"/>
        <v>75</v>
      </c>
      <c r="I687" s="61">
        <f t="shared" ref="I687:O687" si="416">I686*360/24</f>
        <v>90</v>
      </c>
      <c r="J687" s="61">
        <f t="shared" si="416"/>
        <v>105</v>
      </c>
      <c r="K687" s="61">
        <f t="shared" si="416"/>
        <v>120</v>
      </c>
      <c r="L687" s="61">
        <f t="shared" si="416"/>
        <v>135</v>
      </c>
      <c r="M687" s="61">
        <f t="shared" si="416"/>
        <v>150</v>
      </c>
      <c r="N687" s="78">
        <f t="shared" si="416"/>
        <v>165</v>
      </c>
      <c r="O687" s="61">
        <f t="shared" si="416"/>
        <v>180</v>
      </c>
      <c r="P687" s="61">
        <f>P686*360/24</f>
        <v>195</v>
      </c>
      <c r="Q687" s="61">
        <f>Q686*360/24</f>
        <v>210</v>
      </c>
      <c r="R687" s="61">
        <f>R686*360/24</f>
        <v>225</v>
      </c>
      <c r="S687" s="61">
        <f t="shared" ref="S687:AA687" si="417">S686*360/24</f>
        <v>240</v>
      </c>
      <c r="T687" s="61">
        <f t="shared" si="417"/>
        <v>255</v>
      </c>
      <c r="U687" s="61">
        <f t="shared" si="417"/>
        <v>270</v>
      </c>
      <c r="V687" s="61">
        <f t="shared" si="417"/>
        <v>285</v>
      </c>
      <c r="W687" s="61">
        <f t="shared" si="417"/>
        <v>300</v>
      </c>
      <c r="X687" s="61">
        <f t="shared" si="417"/>
        <v>315</v>
      </c>
      <c r="Y687" s="61">
        <f t="shared" si="417"/>
        <v>330</v>
      </c>
      <c r="Z687" s="61">
        <f t="shared" si="417"/>
        <v>345</v>
      </c>
      <c r="AA687" s="61">
        <f t="shared" si="417"/>
        <v>360</v>
      </c>
    </row>
    <row r="688" spans="2:27" hidden="1" x14ac:dyDescent="0.25">
      <c r="B688" s="79" t="s">
        <v>70</v>
      </c>
      <c r="C688" s="89"/>
      <c r="D688" s="89"/>
      <c r="E688" s="89"/>
      <c r="F688" s="89"/>
      <c r="G688" s="89"/>
      <c r="H688" s="80">
        <f>$H$219</f>
        <v>6</v>
      </c>
      <c r="I688" s="80">
        <f>$I$219</f>
        <v>15</v>
      </c>
      <c r="J688" s="80">
        <f>$J$219</f>
        <v>25</v>
      </c>
      <c r="K688" s="80">
        <f>$K$219</f>
        <v>34</v>
      </c>
      <c r="L688" s="80">
        <f>$L$219</f>
        <v>44</v>
      </c>
      <c r="M688" s="80">
        <f>$M$219</f>
        <v>52</v>
      </c>
      <c r="N688" s="80">
        <f>$N$219</f>
        <v>58</v>
      </c>
      <c r="O688" s="80">
        <f>$O$219</f>
        <v>60</v>
      </c>
      <c r="P688" s="80">
        <f>$P$219</f>
        <v>58</v>
      </c>
      <c r="Q688" s="80">
        <f>$Q$219</f>
        <v>52</v>
      </c>
      <c r="R688" s="80">
        <f>$R$219</f>
        <v>44</v>
      </c>
      <c r="S688" s="80">
        <f>$S$219</f>
        <v>34</v>
      </c>
      <c r="T688" s="80">
        <f>$T$219</f>
        <v>25</v>
      </c>
      <c r="U688" s="80">
        <f>$U$219</f>
        <v>15</v>
      </c>
      <c r="V688" s="80">
        <f>$V$219</f>
        <v>6</v>
      </c>
      <c r="W688" s="89"/>
      <c r="X688" s="89"/>
      <c r="Y688" s="89"/>
      <c r="Z688" s="89"/>
      <c r="AA688" s="89"/>
    </row>
    <row r="689" spans="2:27" hidden="1" x14ac:dyDescent="0.25">
      <c r="B689" s="79" t="s">
        <v>17</v>
      </c>
      <c r="C689" s="89"/>
      <c r="D689" s="89"/>
      <c r="E689" s="89"/>
      <c r="F689" s="89"/>
      <c r="G689" s="89"/>
      <c r="H689" s="80">
        <f>$H$220</f>
        <v>67</v>
      </c>
      <c r="I689" s="80">
        <f>$I$220</f>
        <v>77</v>
      </c>
      <c r="J689" s="80">
        <f>$J$220</f>
        <v>88</v>
      </c>
      <c r="K689" s="80">
        <f>$K$220</f>
        <v>100</v>
      </c>
      <c r="L689" s="80">
        <f>$L$220</f>
        <v>114</v>
      </c>
      <c r="M689" s="80">
        <f>$M$220</f>
        <v>131</v>
      </c>
      <c r="N689" s="80">
        <f>$N$220</f>
        <v>152</v>
      </c>
      <c r="O689" s="80">
        <f>$O$220</f>
        <v>180</v>
      </c>
      <c r="P689" s="80">
        <f>$P$220</f>
        <v>208</v>
      </c>
      <c r="Q689" s="80">
        <f>$Q$220</f>
        <v>229</v>
      </c>
      <c r="R689" s="80">
        <f>$R$220</f>
        <v>246</v>
      </c>
      <c r="S689" s="80">
        <f>$S$220</f>
        <v>260</v>
      </c>
      <c r="T689" s="80">
        <f>$T$220</f>
        <v>272</v>
      </c>
      <c r="U689" s="80">
        <f>$U$220</f>
        <v>283</v>
      </c>
      <c r="V689" s="80">
        <f>$V$220</f>
        <v>293</v>
      </c>
      <c r="W689" s="89"/>
      <c r="X689" s="89"/>
      <c r="Y689" s="89"/>
      <c r="Z689" s="89"/>
      <c r="AA689" s="89"/>
    </row>
    <row r="690" spans="2:27" hidden="1" x14ac:dyDescent="0.25">
      <c r="B690" s="79" t="s">
        <v>71</v>
      </c>
      <c r="C690" s="89"/>
      <c r="D690" s="89"/>
      <c r="E690" s="89"/>
      <c r="F690" s="89"/>
      <c r="G690" s="89"/>
      <c r="H690" s="81">
        <f t="shared" ref="H690:V690" si="418">H689-$K$55</f>
        <v>-0.5</v>
      </c>
      <c r="I690" s="81">
        <f t="shared" si="418"/>
        <v>9.5</v>
      </c>
      <c r="J690" s="81">
        <f t="shared" si="418"/>
        <v>20.5</v>
      </c>
      <c r="K690" s="81">
        <f t="shared" si="418"/>
        <v>32.5</v>
      </c>
      <c r="L690" s="81">
        <f t="shared" si="418"/>
        <v>46.5</v>
      </c>
      <c r="M690" s="81">
        <f t="shared" si="418"/>
        <v>63.5</v>
      </c>
      <c r="N690" s="81">
        <f t="shared" si="418"/>
        <v>84.5</v>
      </c>
      <c r="O690" s="81">
        <f t="shared" si="418"/>
        <v>112.5</v>
      </c>
      <c r="P690" s="81">
        <f t="shared" si="418"/>
        <v>140.5</v>
      </c>
      <c r="Q690" s="81">
        <f t="shared" si="418"/>
        <v>161.5</v>
      </c>
      <c r="R690" s="81">
        <f t="shared" si="418"/>
        <v>178.5</v>
      </c>
      <c r="S690" s="81">
        <f t="shared" si="418"/>
        <v>192.5</v>
      </c>
      <c r="T690" s="81">
        <f t="shared" si="418"/>
        <v>204.5</v>
      </c>
      <c r="U690" s="81">
        <f t="shared" si="418"/>
        <v>215.5</v>
      </c>
      <c r="V690" s="81">
        <f t="shared" si="418"/>
        <v>225.5</v>
      </c>
      <c r="W690" s="89"/>
      <c r="X690" s="89"/>
      <c r="Y690" s="89"/>
      <c r="Z690" s="89"/>
      <c r="AA690" s="89"/>
    </row>
    <row r="691" spans="2:27" hidden="1" x14ac:dyDescent="0.25">
      <c r="B691" s="79" t="s">
        <v>18</v>
      </c>
      <c r="C691" s="89"/>
      <c r="D691" s="89"/>
      <c r="E691" s="89"/>
      <c r="F691" s="89"/>
      <c r="G691" s="89"/>
      <c r="H691" s="80">
        <f t="shared" ref="H691:V691" si="419">DEGREES(ACOS(SIN(RADIANS(H688))*COS(RADIANS($M$69))+COS(RADIANS(H688))*SIN(RADIANS($M$69))*COS(RADIANS(H689-$K$55))))</f>
        <v>6.0207213416925187</v>
      </c>
      <c r="I691" s="80">
        <f t="shared" si="419"/>
        <v>17.696748271101622</v>
      </c>
      <c r="J691" s="80">
        <f t="shared" si="419"/>
        <v>31.906330207304563</v>
      </c>
      <c r="K691" s="80">
        <f t="shared" si="419"/>
        <v>45.636888712730062</v>
      </c>
      <c r="L691" s="80">
        <f t="shared" si="419"/>
        <v>60.31964293223696</v>
      </c>
      <c r="M691" s="80">
        <f t="shared" si="419"/>
        <v>74.055457642550394</v>
      </c>
      <c r="N691" s="80">
        <f t="shared" si="419"/>
        <v>87.088665467402919</v>
      </c>
      <c r="O691" s="80">
        <f t="shared" si="419"/>
        <v>101.03109557877073</v>
      </c>
      <c r="P691" s="80">
        <f t="shared" si="419"/>
        <v>114.13567359108514</v>
      </c>
      <c r="Q691" s="80">
        <f t="shared" si="419"/>
        <v>125.72153101416681</v>
      </c>
      <c r="R691" s="80">
        <f t="shared" si="419"/>
        <v>135.97967230479813</v>
      </c>
      <c r="S691" s="80">
        <f t="shared" si="419"/>
        <v>144.03599227454009</v>
      </c>
      <c r="T691" s="80">
        <f t="shared" si="419"/>
        <v>145.55859279736205</v>
      </c>
      <c r="U691" s="80">
        <f t="shared" si="419"/>
        <v>141.8480473776691</v>
      </c>
      <c r="V691" s="80">
        <f t="shared" si="419"/>
        <v>134.19236866847575</v>
      </c>
      <c r="W691" s="89"/>
      <c r="X691" s="89"/>
      <c r="Y691" s="89"/>
      <c r="Z691" s="89"/>
      <c r="AA691" s="89"/>
    </row>
    <row r="692" spans="2:27" hidden="1" x14ac:dyDescent="0.25">
      <c r="B692" s="79" t="s">
        <v>19</v>
      </c>
      <c r="C692" s="89"/>
      <c r="D692" s="89"/>
      <c r="E692" s="89"/>
      <c r="F692" s="89"/>
      <c r="G692" s="89"/>
      <c r="H692" s="448">
        <f>IF(H688=0,0,1350*EXP(-0.1*5*POWER(0.971667424/SIN(RADIANS(H688)),0.8)))</f>
        <v>68.862358499166476</v>
      </c>
      <c r="I692" s="448">
        <f>IF(I688=0,0,1350*EXP(-0.1*5*POWER(0.971667424/SIN(RADIANS(I688)),0.8)))</f>
        <v>319.614258969052</v>
      </c>
      <c r="J692" s="448">
        <f t="shared" ref="J692:V692" si="420">IF(J688=0,0,1350*EXP(-0.1*5*POWER(0.971667424/SIN(RADIANS(J688)),0.8)))</f>
        <v>510.10031844404784</v>
      </c>
      <c r="K692" s="448">
        <f>IF(K688=0,0,1350*EXP(-0.1*5*POWER(0.971667424/SIN(RADIANS(K688)),0.8)))</f>
        <v>620.13681398635629</v>
      </c>
      <c r="L692" s="448">
        <f t="shared" si="420"/>
        <v>701.95963780053887</v>
      </c>
      <c r="M692" s="448">
        <f t="shared" si="420"/>
        <v>747.41996526206708</v>
      </c>
      <c r="N692" s="448">
        <f t="shared" si="420"/>
        <v>773.05964028757819</v>
      </c>
      <c r="O692" s="448">
        <f t="shared" si="420"/>
        <v>780.26522234637525</v>
      </c>
      <c r="P692" s="448">
        <f t="shared" si="420"/>
        <v>773.05964028757819</v>
      </c>
      <c r="Q692" s="448">
        <f t="shared" si="420"/>
        <v>747.41996526206708</v>
      </c>
      <c r="R692" s="448">
        <f t="shared" si="420"/>
        <v>701.95963780053887</v>
      </c>
      <c r="S692" s="448">
        <f t="shared" si="420"/>
        <v>620.13681398635629</v>
      </c>
      <c r="T692" s="448">
        <f t="shared" si="420"/>
        <v>510.10031844404784</v>
      </c>
      <c r="U692" s="448">
        <f t="shared" si="420"/>
        <v>319.614258969052</v>
      </c>
      <c r="V692" s="448">
        <f t="shared" si="420"/>
        <v>68.862358499166476</v>
      </c>
      <c r="W692" s="89"/>
      <c r="X692" s="89"/>
      <c r="Y692" s="89"/>
      <c r="Z692" s="89"/>
      <c r="AA692" s="89"/>
    </row>
    <row r="693" spans="2:27" hidden="1" x14ac:dyDescent="0.25">
      <c r="B693" s="79" t="s">
        <v>20</v>
      </c>
      <c r="C693" s="89"/>
      <c r="D693" s="89"/>
      <c r="E693" s="89"/>
      <c r="F693" s="89"/>
      <c r="G693" s="89"/>
      <c r="H693" s="80">
        <f t="shared" ref="H693:V693" si="421">IF(H692*COS(RADIANS(H691))&lt;0,0,H692*COS(RADIANS(H691)))</f>
        <v>68.482515590475671</v>
      </c>
      <c r="I693" s="80">
        <f t="shared" si="421"/>
        <v>304.48970780174028</v>
      </c>
      <c r="J693" s="80">
        <f t="shared" si="421"/>
        <v>433.03094415969844</v>
      </c>
      <c r="K693" s="80">
        <f t="shared" si="421"/>
        <v>433.60164288589687</v>
      </c>
      <c r="L693" s="80">
        <f t="shared" si="421"/>
        <v>347.58292603459074</v>
      </c>
      <c r="M693" s="80">
        <f t="shared" si="421"/>
        <v>205.32134983287557</v>
      </c>
      <c r="N693" s="81">
        <f t="shared" si="421"/>
        <v>39.264093897282137</v>
      </c>
      <c r="O693" s="80">
        <f t="shared" si="421"/>
        <v>0</v>
      </c>
      <c r="P693" s="80">
        <f t="shared" si="421"/>
        <v>0</v>
      </c>
      <c r="Q693" s="80">
        <f t="shared" si="421"/>
        <v>0</v>
      </c>
      <c r="R693" s="80">
        <f t="shared" si="421"/>
        <v>0</v>
      </c>
      <c r="S693" s="80">
        <f t="shared" si="421"/>
        <v>0</v>
      </c>
      <c r="T693" s="80">
        <f t="shared" si="421"/>
        <v>0</v>
      </c>
      <c r="U693" s="80">
        <f t="shared" si="421"/>
        <v>0</v>
      </c>
      <c r="V693" s="80">
        <f t="shared" si="421"/>
        <v>0</v>
      </c>
      <c r="W693" s="89"/>
      <c r="X693" s="89"/>
      <c r="Y693" s="89"/>
      <c r="Z693" s="89"/>
      <c r="AA693" s="89"/>
    </row>
    <row r="694" spans="2:27" hidden="1" x14ac:dyDescent="0.25">
      <c r="B694" s="79" t="s">
        <v>21</v>
      </c>
      <c r="C694" s="89"/>
      <c r="D694" s="89"/>
      <c r="E694" s="89"/>
      <c r="F694" s="89"/>
      <c r="G694" s="89"/>
      <c r="H694" s="80">
        <f>(1350-0.5*H692)*SIN(RADIANS(H688))/5</f>
        <v>27.502877431176028</v>
      </c>
      <c r="I694" s="80">
        <f>(1350-0.5*I692)*SIN(RADIANS(I688))/5</f>
        <v>61.608916446928617</v>
      </c>
      <c r="J694" s="80">
        <f>(1350-0.5*J692)*SIN(RADIANS(J688))/5</f>
        <v>92.549159680568778</v>
      </c>
      <c r="K694" s="80">
        <f t="shared" ref="K694:V694" si="422">(1350-0.5*K692)*SIN(RADIANS(K688))/5</f>
        <v>116.30447338088877</v>
      </c>
      <c r="L694" s="80">
        <f t="shared" si="422"/>
        <v>138.79554621167821</v>
      </c>
      <c r="M694" s="80">
        <f t="shared" si="422"/>
        <v>153.86540646512782</v>
      </c>
      <c r="N694" s="81">
        <f t="shared" si="422"/>
        <v>163.41381034610978</v>
      </c>
      <c r="O694" s="80">
        <f t="shared" si="422"/>
        <v>166.25390859765099</v>
      </c>
      <c r="P694" s="80">
        <f t="shared" si="422"/>
        <v>163.41381034610978</v>
      </c>
      <c r="Q694" s="80">
        <f t="shared" si="422"/>
        <v>153.86540646512782</v>
      </c>
      <c r="R694" s="80">
        <f t="shared" si="422"/>
        <v>138.79554621167821</v>
      </c>
      <c r="S694" s="80">
        <f t="shared" si="422"/>
        <v>116.30447338088877</v>
      </c>
      <c r="T694" s="80">
        <f t="shared" si="422"/>
        <v>92.549159680568778</v>
      </c>
      <c r="U694" s="80">
        <f t="shared" si="422"/>
        <v>61.608916446928617</v>
      </c>
      <c r="V694" s="80">
        <f t="shared" si="422"/>
        <v>27.502877431176028</v>
      </c>
      <c r="W694" s="89"/>
      <c r="X694" s="89"/>
      <c r="Y694" s="89"/>
      <c r="Z694" s="89"/>
      <c r="AA694" s="89"/>
    </row>
    <row r="695" spans="2:27" hidden="1" x14ac:dyDescent="0.25">
      <c r="B695" s="79" t="s">
        <v>22</v>
      </c>
      <c r="C695" s="89"/>
      <c r="D695" s="89"/>
      <c r="E695" s="89"/>
      <c r="F695" s="89"/>
      <c r="G695" s="89"/>
      <c r="H695" s="80">
        <f>H693+H694</f>
        <v>95.985393021651703</v>
      </c>
      <c r="I695" s="80">
        <f>I693+I694</f>
        <v>366.0986242486689</v>
      </c>
      <c r="J695" s="80">
        <f>J693+J694</f>
        <v>525.58010384026716</v>
      </c>
      <c r="K695" s="80">
        <f t="shared" ref="K695:V695" si="423">K693+K694</f>
        <v>549.9061162667856</v>
      </c>
      <c r="L695" s="80">
        <f t="shared" si="423"/>
        <v>486.37847224626898</v>
      </c>
      <c r="M695" s="80">
        <f t="shared" si="423"/>
        <v>359.18675629800339</v>
      </c>
      <c r="N695" s="81">
        <f t="shared" si="423"/>
        <v>202.67790424339194</v>
      </c>
      <c r="O695" s="80">
        <f t="shared" si="423"/>
        <v>166.25390859765099</v>
      </c>
      <c r="P695" s="80">
        <f t="shared" si="423"/>
        <v>163.41381034610978</v>
      </c>
      <c r="Q695" s="80">
        <f t="shared" si="423"/>
        <v>153.86540646512782</v>
      </c>
      <c r="R695" s="80">
        <f t="shared" si="423"/>
        <v>138.79554621167821</v>
      </c>
      <c r="S695" s="80">
        <f t="shared" si="423"/>
        <v>116.30447338088877</v>
      </c>
      <c r="T695" s="80">
        <f t="shared" si="423"/>
        <v>92.549159680568778</v>
      </c>
      <c r="U695" s="80">
        <f t="shared" si="423"/>
        <v>61.608916446928617</v>
      </c>
      <c r="V695" s="80">
        <f t="shared" si="423"/>
        <v>27.502877431176028</v>
      </c>
      <c r="W695" s="89"/>
      <c r="X695" s="89"/>
      <c r="Y695" s="89"/>
      <c r="Z695" s="89"/>
      <c r="AA695" s="89"/>
    </row>
    <row r="696" spans="2:27" hidden="1" x14ac:dyDescent="0.25">
      <c r="B696" s="79" t="s">
        <v>90</v>
      </c>
      <c r="C696" s="89"/>
      <c r="D696" s="89"/>
      <c r="E696" s="89"/>
      <c r="F696" s="89"/>
      <c r="G696" s="89"/>
      <c r="H696" s="80">
        <f>0.87-1.47*POWER(H691/100,5)</f>
        <v>0.86999883705287229</v>
      </c>
      <c r="I696" s="80">
        <f>0.87-1.47*POWER(I691/100,5)</f>
        <v>0.86974485638700549</v>
      </c>
      <c r="J696" s="80">
        <f>0.87-1.47*POWER(J691/100,5)</f>
        <v>0.86513926871937985</v>
      </c>
      <c r="K696" s="80">
        <f t="shared" ref="K696:V696" si="424">0.87-1.47*POWER(K691/100,5)</f>
        <v>0.84089969916037854</v>
      </c>
      <c r="L696" s="80">
        <f t="shared" si="424"/>
        <v>0.75261539446767101</v>
      </c>
      <c r="M696" s="80">
        <f t="shared" si="424"/>
        <v>0.54258189901938159</v>
      </c>
      <c r="N696" s="81">
        <f t="shared" si="424"/>
        <v>0.13358010559518585</v>
      </c>
      <c r="O696" s="80">
        <f t="shared" si="424"/>
        <v>-0.67736456508330989</v>
      </c>
      <c r="P696" s="80">
        <f t="shared" si="424"/>
        <v>-1.9772418984409939</v>
      </c>
      <c r="Q696" s="80">
        <f t="shared" si="424"/>
        <v>-3.7470612977424063</v>
      </c>
      <c r="R696" s="80">
        <f t="shared" si="424"/>
        <v>-5.9641937346485898</v>
      </c>
      <c r="S696" s="80">
        <f t="shared" si="424"/>
        <v>-8.2432331027144876</v>
      </c>
      <c r="T696" s="80">
        <f t="shared" si="424"/>
        <v>-8.7352036336319898</v>
      </c>
      <c r="U696" s="80">
        <f t="shared" si="424"/>
        <v>-7.5717822184437908</v>
      </c>
      <c r="V696" s="80">
        <f t="shared" si="424"/>
        <v>-5.5267065646830469</v>
      </c>
      <c r="W696" s="89"/>
      <c r="X696" s="89"/>
      <c r="Y696" s="89"/>
      <c r="Z696" s="89"/>
      <c r="AA696" s="89"/>
    </row>
    <row r="697" spans="2:27" hidden="1" x14ac:dyDescent="0.25">
      <c r="B697" s="79" t="s">
        <v>26</v>
      </c>
      <c r="C697" s="89"/>
      <c r="D697" s="89"/>
      <c r="E697" s="89"/>
      <c r="F697" s="89"/>
      <c r="G697" s="89"/>
      <c r="H697" s="80">
        <f>H693*H696+H694*0.85</f>
        <v>82.957154738668663</v>
      </c>
      <c r="I697" s="80">
        <f t="shared" ref="I697:V697" si="425">I693*I696+I694*0.85</f>
        <v>317.19593616323522</v>
      </c>
      <c r="J697" s="80">
        <f t="shared" si="425"/>
        <v>453.29886009166762</v>
      </c>
      <c r="K697" s="80">
        <f t="shared" si="425"/>
        <v>463.47429343195199</v>
      </c>
      <c r="L697" s="80">
        <f t="shared" si="425"/>
        <v>379.57247526767731</v>
      </c>
      <c r="M697" s="80">
        <f t="shared" si="425"/>
        <v>242.18924339690307</v>
      </c>
      <c r="N697" s="80">
        <f t="shared" si="425"/>
        <v>144.14664060309156</v>
      </c>
      <c r="O697" s="80">
        <f t="shared" si="425"/>
        <v>141.31582230800333</v>
      </c>
      <c r="P697" s="80">
        <f t="shared" si="425"/>
        <v>138.90173879419331</v>
      </c>
      <c r="Q697" s="80">
        <f t="shared" si="425"/>
        <v>130.78559549535865</v>
      </c>
      <c r="R697" s="80">
        <f t="shared" si="425"/>
        <v>117.97621427992648</v>
      </c>
      <c r="S697" s="80">
        <f t="shared" si="425"/>
        <v>98.858802373755452</v>
      </c>
      <c r="T697" s="80">
        <f t="shared" si="425"/>
        <v>78.666785728483461</v>
      </c>
      <c r="U697" s="80">
        <f t="shared" si="425"/>
        <v>52.367578979889323</v>
      </c>
      <c r="V697" s="80">
        <f t="shared" si="425"/>
        <v>23.377445816499623</v>
      </c>
      <c r="W697" s="89"/>
      <c r="X697" s="89"/>
      <c r="Y697" s="89"/>
      <c r="Z697" s="89"/>
      <c r="AA697" s="89"/>
    </row>
    <row r="698" spans="2:27" hidden="1" x14ac:dyDescent="0.25">
      <c r="B698" s="79" t="s">
        <v>27</v>
      </c>
      <c r="C698" s="89"/>
      <c r="D698" s="89"/>
      <c r="E698" s="89"/>
      <c r="F698" s="89"/>
      <c r="G698" s="89"/>
      <c r="H698" s="80">
        <f>H694*0.85</f>
        <v>23.377445816499623</v>
      </c>
      <c r="I698" s="80">
        <f>I694*0.85</f>
        <v>52.367578979889323</v>
      </c>
      <c r="J698" s="80">
        <f>J694*0.85</f>
        <v>78.666785728483461</v>
      </c>
      <c r="K698" s="80">
        <f t="shared" ref="K698:V698" si="426">K694*0.85</f>
        <v>98.858802373755452</v>
      </c>
      <c r="L698" s="80">
        <f t="shared" si="426"/>
        <v>117.97621427992648</v>
      </c>
      <c r="M698" s="80">
        <f t="shared" si="426"/>
        <v>130.78559549535865</v>
      </c>
      <c r="N698" s="80">
        <f t="shared" si="426"/>
        <v>138.90173879419331</v>
      </c>
      <c r="O698" s="80">
        <f t="shared" si="426"/>
        <v>141.31582230800333</v>
      </c>
      <c r="P698" s="80">
        <f t="shared" si="426"/>
        <v>138.90173879419331</v>
      </c>
      <c r="Q698" s="80">
        <f t="shared" si="426"/>
        <v>130.78559549535865</v>
      </c>
      <c r="R698" s="80">
        <f t="shared" si="426"/>
        <v>117.97621427992648</v>
      </c>
      <c r="S698" s="80">
        <f t="shared" si="426"/>
        <v>98.858802373755452</v>
      </c>
      <c r="T698" s="80">
        <f t="shared" si="426"/>
        <v>78.666785728483461</v>
      </c>
      <c r="U698" s="80">
        <f t="shared" si="426"/>
        <v>52.367578979889323</v>
      </c>
      <c r="V698" s="80">
        <f t="shared" si="426"/>
        <v>23.377445816499623</v>
      </c>
      <c r="W698" s="89"/>
      <c r="X698" s="89"/>
      <c r="Y698" s="89"/>
      <c r="Z698" s="89"/>
      <c r="AA698" s="89"/>
    </row>
    <row r="699" spans="2:27" hidden="1" x14ac:dyDescent="0.25">
      <c r="B699" s="79" t="s">
        <v>113</v>
      </c>
      <c r="C699" s="89"/>
      <c r="D699" s="89"/>
      <c r="E699" s="89"/>
      <c r="F699" s="89"/>
      <c r="G699" s="89"/>
      <c r="H699" s="82">
        <f t="shared" ref="H699:V699" si="427">$M$64*TAN(RADIANS(ABS(H689-$K$55)))</f>
        <v>0</v>
      </c>
      <c r="I699" s="82">
        <f t="shared" si="427"/>
        <v>0</v>
      </c>
      <c r="J699" s="82">
        <f t="shared" si="427"/>
        <v>0</v>
      </c>
      <c r="K699" s="82">
        <f t="shared" si="427"/>
        <v>0</v>
      </c>
      <c r="L699" s="82">
        <f t="shared" si="427"/>
        <v>0</v>
      </c>
      <c r="M699" s="82">
        <f t="shared" si="427"/>
        <v>0</v>
      </c>
      <c r="N699" s="82">
        <f t="shared" si="427"/>
        <v>0</v>
      </c>
      <c r="O699" s="82">
        <f t="shared" si="427"/>
        <v>0</v>
      </c>
      <c r="P699" s="82">
        <f t="shared" si="427"/>
        <v>0</v>
      </c>
      <c r="Q699" s="82">
        <f t="shared" si="427"/>
        <v>0</v>
      </c>
      <c r="R699" s="82">
        <f t="shared" si="427"/>
        <v>0</v>
      </c>
      <c r="S699" s="82">
        <f t="shared" si="427"/>
        <v>0</v>
      </c>
      <c r="T699" s="82">
        <f t="shared" si="427"/>
        <v>0</v>
      </c>
      <c r="U699" s="82">
        <f t="shared" si="427"/>
        <v>0</v>
      </c>
      <c r="V699" s="82">
        <f t="shared" si="427"/>
        <v>0</v>
      </c>
      <c r="W699" s="89"/>
      <c r="X699" s="89"/>
      <c r="Y699" s="89"/>
      <c r="Z699" s="89"/>
      <c r="AA699" s="89"/>
    </row>
    <row r="700" spans="2:27" hidden="1" x14ac:dyDescent="0.25">
      <c r="B700" s="79" t="s">
        <v>115</v>
      </c>
      <c r="C700" s="89"/>
      <c r="D700" s="89"/>
      <c r="E700" s="89"/>
      <c r="F700" s="89"/>
      <c r="G700" s="89"/>
      <c r="H700" s="82">
        <f t="shared" ref="H700:V700" si="428">$M$65*TAN(RADIANS(H688))/COS(RADIANS(H689-$K$55))</f>
        <v>0</v>
      </c>
      <c r="I700" s="82">
        <f t="shared" si="428"/>
        <v>0</v>
      </c>
      <c r="J700" s="82">
        <f t="shared" si="428"/>
        <v>0</v>
      </c>
      <c r="K700" s="82">
        <f t="shared" si="428"/>
        <v>0</v>
      </c>
      <c r="L700" s="82">
        <f t="shared" si="428"/>
        <v>0</v>
      </c>
      <c r="M700" s="82">
        <f t="shared" si="428"/>
        <v>0</v>
      </c>
      <c r="N700" s="82">
        <f t="shared" si="428"/>
        <v>0</v>
      </c>
      <c r="O700" s="82">
        <f t="shared" si="428"/>
        <v>0</v>
      </c>
      <c r="P700" s="82">
        <f t="shared" si="428"/>
        <v>0</v>
      </c>
      <c r="Q700" s="82">
        <f t="shared" si="428"/>
        <v>0</v>
      </c>
      <c r="R700" s="82">
        <f t="shared" si="428"/>
        <v>0</v>
      </c>
      <c r="S700" s="82">
        <f t="shared" si="428"/>
        <v>0</v>
      </c>
      <c r="T700" s="82">
        <f t="shared" si="428"/>
        <v>0</v>
      </c>
      <c r="U700" s="82">
        <f t="shared" si="428"/>
        <v>0</v>
      </c>
      <c r="V700" s="82">
        <f t="shared" si="428"/>
        <v>0</v>
      </c>
      <c r="W700" s="89"/>
      <c r="X700" s="89"/>
      <c r="Y700" s="89"/>
      <c r="Z700" s="89"/>
      <c r="AA700" s="89"/>
    </row>
    <row r="701" spans="2:27" hidden="1" x14ac:dyDescent="0.25">
      <c r="B701" s="79" t="s">
        <v>121</v>
      </c>
      <c r="C701" s="89"/>
      <c r="D701" s="89"/>
      <c r="E701" s="89"/>
      <c r="F701" s="89"/>
      <c r="G701" s="89"/>
      <c r="H701" s="88">
        <f t="shared" ref="H701:V701" si="429">IF(H693=0,0,IF(H699&gt;$M$66+$M$67,IF($M$72-H699+$M$66+$M$67&lt;0,0,$M$72-H699+$M$66+$M$67),$M$72))</f>
        <v>0</v>
      </c>
      <c r="I701" s="88">
        <f t="shared" si="429"/>
        <v>0</v>
      </c>
      <c r="J701" s="88">
        <f t="shared" si="429"/>
        <v>0</v>
      </c>
      <c r="K701" s="88">
        <f t="shared" si="429"/>
        <v>0</v>
      </c>
      <c r="L701" s="88">
        <f t="shared" si="429"/>
        <v>0</v>
      </c>
      <c r="M701" s="88">
        <f t="shared" si="429"/>
        <v>0</v>
      </c>
      <c r="N701" s="88">
        <f t="shared" si="429"/>
        <v>0</v>
      </c>
      <c r="O701" s="88">
        <f t="shared" si="429"/>
        <v>0</v>
      </c>
      <c r="P701" s="88">
        <f t="shared" si="429"/>
        <v>0</v>
      </c>
      <c r="Q701" s="88">
        <f t="shared" si="429"/>
        <v>0</v>
      </c>
      <c r="R701" s="88">
        <f t="shared" si="429"/>
        <v>0</v>
      </c>
      <c r="S701" s="88">
        <f t="shared" si="429"/>
        <v>0</v>
      </c>
      <c r="T701" s="88">
        <f t="shared" si="429"/>
        <v>0</v>
      </c>
      <c r="U701" s="88">
        <f t="shared" si="429"/>
        <v>0</v>
      </c>
      <c r="V701" s="88">
        <f t="shared" si="429"/>
        <v>0</v>
      </c>
      <c r="W701" s="89"/>
      <c r="X701" s="89"/>
      <c r="Y701" s="89"/>
      <c r="Z701" s="89"/>
      <c r="AA701" s="89"/>
    </row>
    <row r="702" spans="2:27" hidden="1" x14ac:dyDescent="0.25">
      <c r="B702" s="79" t="s">
        <v>120</v>
      </c>
      <c r="C702" s="89"/>
      <c r="D702" s="89"/>
      <c r="E702" s="89"/>
      <c r="F702" s="89"/>
      <c r="G702" s="89"/>
      <c r="H702" s="88">
        <f t="shared" ref="H702:V702" si="430">IF(H693=0,0,IF(H700&gt;$M$66+$M$68,IF($M$73-H700+$M$66+$M$68&lt;0,0,$M$73-H700+$M$66+$M$68),$M$73))</f>
        <v>0</v>
      </c>
      <c r="I702" s="88">
        <f t="shared" si="430"/>
        <v>0</v>
      </c>
      <c r="J702" s="88">
        <f t="shared" si="430"/>
        <v>0</v>
      </c>
      <c r="K702" s="88">
        <f t="shared" si="430"/>
        <v>0</v>
      </c>
      <c r="L702" s="88">
        <f t="shared" si="430"/>
        <v>0</v>
      </c>
      <c r="M702" s="88">
        <f t="shared" si="430"/>
        <v>0</v>
      </c>
      <c r="N702" s="88">
        <f t="shared" si="430"/>
        <v>0</v>
      </c>
      <c r="O702" s="88">
        <f t="shared" si="430"/>
        <v>0</v>
      </c>
      <c r="P702" s="88">
        <f t="shared" si="430"/>
        <v>0</v>
      </c>
      <c r="Q702" s="88">
        <f t="shared" si="430"/>
        <v>0</v>
      </c>
      <c r="R702" s="88">
        <f t="shared" si="430"/>
        <v>0</v>
      </c>
      <c r="S702" s="88">
        <f t="shared" si="430"/>
        <v>0</v>
      </c>
      <c r="T702" s="88">
        <f t="shared" si="430"/>
        <v>0</v>
      </c>
      <c r="U702" s="88">
        <f t="shared" si="430"/>
        <v>0</v>
      </c>
      <c r="V702" s="88">
        <f t="shared" si="430"/>
        <v>0</v>
      </c>
      <c r="W702" s="89"/>
      <c r="X702" s="89"/>
      <c r="Y702" s="89"/>
      <c r="Z702" s="89"/>
      <c r="AA702" s="89"/>
    </row>
    <row r="703" spans="2:27" ht="15.75" hidden="1" thickBot="1" x14ac:dyDescent="0.3">
      <c r="B703" s="79" t="s">
        <v>23</v>
      </c>
      <c r="C703" s="140"/>
      <c r="D703" s="140"/>
      <c r="E703" s="140"/>
      <c r="F703" s="140"/>
      <c r="G703" s="140"/>
      <c r="H703" s="83">
        <f t="shared" ref="H703:V703" si="431">IF(H701*H702&lt;0,0,H701*H702)</f>
        <v>0</v>
      </c>
      <c r="I703" s="83">
        <f t="shared" si="431"/>
        <v>0</v>
      </c>
      <c r="J703" s="83">
        <f t="shared" si="431"/>
        <v>0</v>
      </c>
      <c r="K703" s="83">
        <f t="shared" si="431"/>
        <v>0</v>
      </c>
      <c r="L703" s="83">
        <f t="shared" si="431"/>
        <v>0</v>
      </c>
      <c r="M703" s="83">
        <f t="shared" si="431"/>
        <v>0</v>
      </c>
      <c r="N703" s="83">
        <f t="shared" si="431"/>
        <v>0</v>
      </c>
      <c r="O703" s="83">
        <f t="shared" si="431"/>
        <v>0</v>
      </c>
      <c r="P703" s="83">
        <f t="shared" si="431"/>
        <v>0</v>
      </c>
      <c r="Q703" s="83">
        <f t="shared" si="431"/>
        <v>0</v>
      </c>
      <c r="R703" s="83">
        <f t="shared" si="431"/>
        <v>0</v>
      </c>
      <c r="S703" s="83">
        <f t="shared" si="431"/>
        <v>0</v>
      </c>
      <c r="T703" s="83">
        <f t="shared" si="431"/>
        <v>0</v>
      </c>
      <c r="U703" s="83">
        <f t="shared" si="431"/>
        <v>0</v>
      </c>
      <c r="V703" s="83">
        <f t="shared" si="431"/>
        <v>0</v>
      </c>
      <c r="W703" s="89"/>
      <c r="X703" s="89"/>
      <c r="Y703" s="89"/>
      <c r="Z703" s="89"/>
      <c r="AA703" s="89"/>
    </row>
    <row r="704" spans="2:27" ht="16.5" hidden="1" thickTop="1" thickBot="1" x14ac:dyDescent="0.3">
      <c r="B704" s="84" t="s">
        <v>136</v>
      </c>
      <c r="C704" s="85">
        <f t="shared" ref="C704:AA704" si="432">(C703*C697*$C$15+($M$72*$M$73-C703)*C698)*$K$74*$K$75*$M$70</f>
        <v>0</v>
      </c>
      <c r="D704" s="85">
        <f t="shared" si="432"/>
        <v>0</v>
      </c>
      <c r="E704" s="85">
        <f t="shared" si="432"/>
        <v>0</v>
      </c>
      <c r="F704" s="85">
        <f t="shared" si="432"/>
        <v>0</v>
      </c>
      <c r="G704" s="85">
        <f t="shared" si="432"/>
        <v>0</v>
      </c>
      <c r="H704" s="85">
        <f t="shared" si="432"/>
        <v>0</v>
      </c>
      <c r="I704" s="85">
        <f t="shared" si="432"/>
        <v>0</v>
      </c>
      <c r="J704" s="85">
        <f t="shared" si="432"/>
        <v>0</v>
      </c>
      <c r="K704" s="85">
        <f t="shared" si="432"/>
        <v>0</v>
      </c>
      <c r="L704" s="85">
        <f t="shared" si="432"/>
        <v>0</v>
      </c>
      <c r="M704" s="85">
        <f t="shared" si="432"/>
        <v>0</v>
      </c>
      <c r="N704" s="85">
        <f t="shared" si="432"/>
        <v>0</v>
      </c>
      <c r="O704" s="85">
        <f t="shared" si="432"/>
        <v>0</v>
      </c>
      <c r="P704" s="85">
        <f t="shared" si="432"/>
        <v>0</v>
      </c>
      <c r="Q704" s="85">
        <f t="shared" si="432"/>
        <v>0</v>
      </c>
      <c r="R704" s="85">
        <f t="shared" si="432"/>
        <v>0</v>
      </c>
      <c r="S704" s="85">
        <f t="shared" si="432"/>
        <v>0</v>
      </c>
      <c r="T704" s="85">
        <f t="shared" si="432"/>
        <v>0</v>
      </c>
      <c r="U704" s="85">
        <f t="shared" si="432"/>
        <v>0</v>
      </c>
      <c r="V704" s="85">
        <f t="shared" si="432"/>
        <v>0</v>
      </c>
      <c r="W704" s="85">
        <f t="shared" si="432"/>
        <v>0</v>
      </c>
      <c r="X704" s="85">
        <f t="shared" si="432"/>
        <v>0</v>
      </c>
      <c r="Y704" s="85">
        <f t="shared" si="432"/>
        <v>0</v>
      </c>
      <c r="Z704" s="85">
        <f t="shared" si="432"/>
        <v>0</v>
      </c>
      <c r="AA704" s="85">
        <f t="shared" si="432"/>
        <v>0</v>
      </c>
    </row>
    <row r="705" spans="2:27" ht="16.5" hidden="1" thickTop="1" thickBot="1" x14ac:dyDescent="0.3">
      <c r="B705" s="141" t="s">
        <v>137</v>
      </c>
      <c r="C705" s="142">
        <f>$C$236</f>
        <v>18.05025253169417</v>
      </c>
      <c r="D705" s="142">
        <f>$D$236</f>
        <v>16.937822173508927</v>
      </c>
      <c r="E705" s="142">
        <f>$E$236</f>
        <v>16.238519215976524</v>
      </c>
      <c r="F705" s="142">
        <f>$F$236</f>
        <v>16</v>
      </c>
      <c r="G705" s="142">
        <f>$G$236</f>
        <v>16.238519215976524</v>
      </c>
      <c r="H705" s="142">
        <f>$H$236</f>
        <v>16.93782217350893</v>
      </c>
      <c r="I705" s="142">
        <f>$I$236</f>
        <v>18.05025253169417</v>
      </c>
      <c r="J705" s="142">
        <f>$J$236</f>
        <v>19.5</v>
      </c>
      <c r="K705" s="142">
        <f>$K$236</f>
        <v>21.188266684282354</v>
      </c>
      <c r="L705" s="142">
        <f>$L$236</f>
        <v>23</v>
      </c>
      <c r="M705" s="142">
        <f>$M$236</f>
        <v>24.811733315717646</v>
      </c>
      <c r="N705" s="142">
        <f>$N$236</f>
        <v>26.5</v>
      </c>
      <c r="O705" s="142">
        <f>$O$236</f>
        <v>27.949747468305834</v>
      </c>
      <c r="P705" s="142">
        <f>$P$236</f>
        <v>29.06217782649107</v>
      </c>
      <c r="Q705" s="142">
        <f>$Q$236</f>
        <v>29.76148078402348</v>
      </c>
      <c r="R705" s="142">
        <f>$R$236</f>
        <v>30</v>
      </c>
      <c r="S705" s="142">
        <f>$S$236</f>
        <v>29.76148078402348</v>
      </c>
      <c r="T705" s="142">
        <f>$T$236</f>
        <v>29.06217782649107</v>
      </c>
      <c r="U705" s="142">
        <f>$U$236</f>
        <v>27.949747468305834</v>
      </c>
      <c r="V705" s="142">
        <f>$V$236</f>
        <v>26.5</v>
      </c>
      <c r="W705" s="142">
        <f>$W$236</f>
        <v>24.811733315717646</v>
      </c>
      <c r="X705" s="142">
        <f>$X$236</f>
        <v>23</v>
      </c>
      <c r="Y705" s="142">
        <f>$Y$236</f>
        <v>21.188266684282354</v>
      </c>
      <c r="Z705" s="142">
        <f>$Z$236</f>
        <v>19.5</v>
      </c>
      <c r="AA705" s="142">
        <f>$AA$236</f>
        <v>18.05025253169417</v>
      </c>
    </row>
    <row r="706" spans="2:27" ht="16.5" hidden="1" thickTop="1" thickBot="1" x14ac:dyDescent="0.3">
      <c r="B706" s="143" t="s">
        <v>163</v>
      </c>
      <c r="C706" s="144">
        <f t="shared" ref="C706:AA706" si="433">$M$62*$M$63*$M$70*$M$71*(C705-$C$16)</f>
        <v>0</v>
      </c>
      <c r="D706" s="144">
        <f t="shared" si="433"/>
        <v>0</v>
      </c>
      <c r="E706" s="144">
        <f t="shared" si="433"/>
        <v>0</v>
      </c>
      <c r="F706" s="144">
        <f t="shared" si="433"/>
        <v>0</v>
      </c>
      <c r="G706" s="144">
        <f t="shared" si="433"/>
        <v>0</v>
      </c>
      <c r="H706" s="144">
        <f t="shared" si="433"/>
        <v>0</v>
      </c>
      <c r="I706" s="144">
        <f t="shared" si="433"/>
        <v>0</v>
      </c>
      <c r="J706" s="144">
        <f t="shared" si="433"/>
        <v>0</v>
      </c>
      <c r="K706" s="144">
        <f t="shared" si="433"/>
        <v>0</v>
      </c>
      <c r="L706" s="144">
        <f t="shared" si="433"/>
        <v>0</v>
      </c>
      <c r="M706" s="144">
        <f t="shared" si="433"/>
        <v>0</v>
      </c>
      <c r="N706" s="144">
        <f t="shared" si="433"/>
        <v>0</v>
      </c>
      <c r="O706" s="144">
        <f t="shared" si="433"/>
        <v>0</v>
      </c>
      <c r="P706" s="144">
        <f t="shared" si="433"/>
        <v>0</v>
      </c>
      <c r="Q706" s="144">
        <f t="shared" si="433"/>
        <v>0</v>
      </c>
      <c r="R706" s="144">
        <f t="shared" si="433"/>
        <v>0</v>
      </c>
      <c r="S706" s="144">
        <f t="shared" si="433"/>
        <v>0</v>
      </c>
      <c r="T706" s="144">
        <f t="shared" si="433"/>
        <v>0</v>
      </c>
      <c r="U706" s="144">
        <f t="shared" si="433"/>
        <v>0</v>
      </c>
      <c r="V706" s="144">
        <f t="shared" si="433"/>
        <v>0</v>
      </c>
      <c r="W706" s="144">
        <f t="shared" si="433"/>
        <v>0</v>
      </c>
      <c r="X706" s="144">
        <f t="shared" si="433"/>
        <v>0</v>
      </c>
      <c r="Y706" s="144">
        <f t="shared" si="433"/>
        <v>0</v>
      </c>
      <c r="Z706" s="144">
        <f t="shared" si="433"/>
        <v>0</v>
      </c>
      <c r="AA706" s="144">
        <f t="shared" si="433"/>
        <v>0</v>
      </c>
    </row>
    <row r="707" spans="2:27" ht="16.5" hidden="1" thickTop="1" thickBot="1" x14ac:dyDescent="0.3">
      <c r="B707" s="107" t="s">
        <v>155</v>
      </c>
      <c r="C707" s="112">
        <f t="shared" ref="C707:H707" si="434">C704+C706</f>
        <v>0</v>
      </c>
      <c r="D707" s="112">
        <f t="shared" si="434"/>
        <v>0</v>
      </c>
      <c r="E707" s="112">
        <f t="shared" si="434"/>
        <v>0</v>
      </c>
      <c r="F707" s="112">
        <f t="shared" si="434"/>
        <v>0</v>
      </c>
      <c r="G707" s="112">
        <f t="shared" si="434"/>
        <v>0</v>
      </c>
      <c r="H707" s="112">
        <f t="shared" si="434"/>
        <v>0</v>
      </c>
      <c r="I707" s="112">
        <f t="shared" ref="I707:AA707" si="435">I704+I706</f>
        <v>0</v>
      </c>
      <c r="J707" s="112">
        <f t="shared" si="435"/>
        <v>0</v>
      </c>
      <c r="K707" s="112">
        <f t="shared" si="435"/>
        <v>0</v>
      </c>
      <c r="L707" s="112">
        <f t="shared" si="435"/>
        <v>0</v>
      </c>
      <c r="M707" s="112">
        <f t="shared" si="435"/>
        <v>0</v>
      </c>
      <c r="N707" s="112">
        <f t="shared" si="435"/>
        <v>0</v>
      </c>
      <c r="O707" s="112">
        <f t="shared" si="435"/>
        <v>0</v>
      </c>
      <c r="P707" s="112">
        <f t="shared" si="435"/>
        <v>0</v>
      </c>
      <c r="Q707" s="112">
        <f t="shared" si="435"/>
        <v>0</v>
      </c>
      <c r="R707" s="112">
        <f t="shared" si="435"/>
        <v>0</v>
      </c>
      <c r="S707" s="112">
        <f t="shared" si="435"/>
        <v>0</v>
      </c>
      <c r="T707" s="112">
        <f t="shared" si="435"/>
        <v>0</v>
      </c>
      <c r="U707" s="112">
        <f t="shared" si="435"/>
        <v>0</v>
      </c>
      <c r="V707" s="112">
        <f t="shared" si="435"/>
        <v>0</v>
      </c>
      <c r="W707" s="112">
        <f t="shared" si="435"/>
        <v>0</v>
      </c>
      <c r="X707" s="112">
        <f t="shared" si="435"/>
        <v>0</v>
      </c>
      <c r="Y707" s="112">
        <f t="shared" si="435"/>
        <v>0</v>
      </c>
      <c r="Z707" s="112">
        <f t="shared" si="435"/>
        <v>0</v>
      </c>
      <c r="AA707" s="112">
        <f t="shared" si="435"/>
        <v>0</v>
      </c>
    </row>
    <row r="708" spans="2:27" ht="16.5" hidden="1" thickTop="1" thickBot="1" x14ac:dyDescent="0.3"/>
    <row r="709" spans="2:27" ht="16.5" hidden="1" thickTop="1" thickBot="1" x14ac:dyDescent="0.3">
      <c r="B709" s="84" t="s">
        <v>176</v>
      </c>
      <c r="C709" s="109"/>
      <c r="D709" s="109"/>
      <c r="E709" s="109"/>
      <c r="F709" s="109"/>
      <c r="G709" s="109"/>
      <c r="H709" s="109"/>
      <c r="I709" s="109"/>
      <c r="J709" s="109"/>
      <c r="K709" s="109"/>
      <c r="L709" s="109"/>
      <c r="M709" s="109"/>
      <c r="N709" s="109"/>
      <c r="O709" s="109"/>
      <c r="P709" s="109"/>
      <c r="Q709" s="109"/>
      <c r="R709" s="1"/>
      <c r="S709" s="1"/>
      <c r="T709" s="1"/>
      <c r="U709" s="1"/>
      <c r="V709" s="1"/>
      <c r="W709" s="1"/>
      <c r="X709" s="1"/>
      <c r="Y709" s="1"/>
      <c r="Z709" s="1"/>
      <c r="AA709" s="1"/>
    </row>
    <row r="710" spans="2:27" ht="16.5" hidden="1" thickTop="1" thickBot="1" x14ac:dyDescent="0.3">
      <c r="B710" s="145" t="s">
        <v>138</v>
      </c>
      <c r="C710" s="146">
        <f>C705+($K$81*(IF(C693=0,0,C695)/15))</f>
        <v>18.05025253169417</v>
      </c>
      <c r="D710" s="146">
        <f t="shared" ref="D710:AA710" si="436">D705+($K$81*(IF(D693=0,0,D695)/15))</f>
        <v>16.937822173508927</v>
      </c>
      <c r="E710" s="146">
        <f t="shared" si="436"/>
        <v>16.238519215976524</v>
      </c>
      <c r="F710" s="146">
        <f t="shared" si="436"/>
        <v>16</v>
      </c>
      <c r="G710" s="146">
        <f t="shared" si="436"/>
        <v>16.238519215976524</v>
      </c>
      <c r="H710" s="146">
        <f t="shared" si="436"/>
        <v>21.417140514519343</v>
      </c>
      <c r="I710" s="146">
        <f t="shared" si="436"/>
        <v>35.13485499663205</v>
      </c>
      <c r="J710" s="146">
        <f t="shared" si="436"/>
        <v>44.027071512545803</v>
      </c>
      <c r="K710" s="146">
        <f t="shared" si="436"/>
        <v>46.850552110065678</v>
      </c>
      <c r="L710" s="146">
        <f t="shared" si="436"/>
        <v>45.697662038159223</v>
      </c>
      <c r="M710" s="146">
        <f t="shared" si="436"/>
        <v>41.573781942957801</v>
      </c>
      <c r="N710" s="146">
        <f t="shared" si="436"/>
        <v>35.958302198024953</v>
      </c>
      <c r="O710" s="146">
        <f t="shared" si="436"/>
        <v>27.949747468305834</v>
      </c>
      <c r="P710" s="146">
        <f t="shared" si="436"/>
        <v>29.06217782649107</v>
      </c>
      <c r="Q710" s="146">
        <f t="shared" si="436"/>
        <v>29.76148078402348</v>
      </c>
      <c r="R710" s="146">
        <f t="shared" si="436"/>
        <v>30</v>
      </c>
      <c r="S710" s="146">
        <f t="shared" si="436"/>
        <v>29.76148078402348</v>
      </c>
      <c r="T710" s="146">
        <f t="shared" si="436"/>
        <v>29.06217782649107</v>
      </c>
      <c r="U710" s="146">
        <f t="shared" si="436"/>
        <v>27.949747468305834</v>
      </c>
      <c r="V710" s="146">
        <f t="shared" si="436"/>
        <v>26.5</v>
      </c>
      <c r="W710" s="146">
        <f t="shared" si="436"/>
        <v>24.811733315717646</v>
      </c>
      <c r="X710" s="146">
        <f t="shared" si="436"/>
        <v>23</v>
      </c>
      <c r="Y710" s="146">
        <f t="shared" si="436"/>
        <v>21.188266684282354</v>
      </c>
      <c r="Z710" s="146">
        <f t="shared" si="436"/>
        <v>19.5</v>
      </c>
      <c r="AA710" s="146">
        <f t="shared" si="436"/>
        <v>18.05025253169417</v>
      </c>
    </row>
    <row r="711" spans="2:27" ht="16.5" hidden="1" thickTop="1" thickBot="1" x14ac:dyDescent="0.3">
      <c r="B711" s="147" t="s">
        <v>164</v>
      </c>
      <c r="C711" s="144">
        <f t="shared" ref="C711:AA711" si="437">$K$79*$K$78*(C710-$C$16)</f>
        <v>0</v>
      </c>
      <c r="D711" s="144">
        <f t="shared" si="437"/>
        <v>0</v>
      </c>
      <c r="E711" s="144">
        <f t="shared" si="437"/>
        <v>0</v>
      </c>
      <c r="F711" s="144">
        <f t="shared" si="437"/>
        <v>0</v>
      </c>
      <c r="G711" s="144">
        <f t="shared" si="437"/>
        <v>0</v>
      </c>
      <c r="H711" s="144">
        <f t="shared" si="437"/>
        <v>0</v>
      </c>
      <c r="I711" s="144">
        <f t="shared" si="437"/>
        <v>0</v>
      </c>
      <c r="J711" s="144">
        <f t="shared" si="437"/>
        <v>0</v>
      </c>
      <c r="K711" s="144">
        <f t="shared" si="437"/>
        <v>0</v>
      </c>
      <c r="L711" s="144">
        <f t="shared" si="437"/>
        <v>0</v>
      </c>
      <c r="M711" s="144">
        <f t="shared" si="437"/>
        <v>0</v>
      </c>
      <c r="N711" s="144">
        <f t="shared" si="437"/>
        <v>0</v>
      </c>
      <c r="O711" s="144">
        <f t="shared" si="437"/>
        <v>0</v>
      </c>
      <c r="P711" s="144">
        <f t="shared" si="437"/>
        <v>0</v>
      </c>
      <c r="Q711" s="144">
        <f t="shared" si="437"/>
        <v>0</v>
      </c>
      <c r="R711" s="144">
        <f t="shared" si="437"/>
        <v>0</v>
      </c>
      <c r="S711" s="144">
        <f t="shared" si="437"/>
        <v>0</v>
      </c>
      <c r="T711" s="144">
        <f t="shared" si="437"/>
        <v>0</v>
      </c>
      <c r="U711" s="144">
        <f t="shared" si="437"/>
        <v>0</v>
      </c>
      <c r="V711" s="144">
        <f t="shared" si="437"/>
        <v>0</v>
      </c>
      <c r="W711" s="144">
        <f t="shared" si="437"/>
        <v>0</v>
      </c>
      <c r="X711" s="144">
        <f t="shared" si="437"/>
        <v>0</v>
      </c>
      <c r="Y711" s="144">
        <f t="shared" si="437"/>
        <v>0</v>
      </c>
      <c r="Z711" s="144">
        <f t="shared" si="437"/>
        <v>0</v>
      </c>
      <c r="AA711" s="144">
        <f t="shared" si="437"/>
        <v>0</v>
      </c>
    </row>
    <row r="712" spans="2:27" ht="15.75" hidden="1" thickTop="1" x14ac:dyDescent="0.25">
      <c r="B712" s="138" t="s">
        <v>158</v>
      </c>
      <c r="C712" s="547">
        <f>$L$84</f>
        <v>0</v>
      </c>
      <c r="D712" s="547"/>
      <c r="E712" s="547"/>
      <c r="F712" s="547"/>
      <c r="G712" s="547"/>
      <c r="H712" s="547"/>
      <c r="I712" s="547"/>
      <c r="J712" s="547"/>
      <c r="K712" s="547"/>
      <c r="L712" s="547"/>
      <c r="M712" s="547"/>
      <c r="N712" s="547"/>
      <c r="O712" s="547"/>
      <c r="P712" s="547"/>
      <c r="Q712" s="547"/>
      <c r="R712" s="547"/>
      <c r="S712" s="547"/>
      <c r="T712" s="547"/>
      <c r="U712" s="547"/>
      <c r="V712" s="547"/>
      <c r="W712" s="547"/>
      <c r="X712" s="547"/>
      <c r="Y712" s="547"/>
      <c r="Z712" s="547"/>
      <c r="AA712" s="547"/>
    </row>
    <row r="713" spans="2:27" hidden="1" x14ac:dyDescent="0.25">
      <c r="B713" s="148" t="s">
        <v>160</v>
      </c>
      <c r="C713" s="61">
        <f>C686-$C$712</f>
        <v>0</v>
      </c>
      <c r="D713" s="61">
        <f t="shared" ref="D713:AA713" si="438">D686-$C$712</f>
        <v>1</v>
      </c>
      <c r="E713" s="61">
        <f t="shared" si="438"/>
        <v>2</v>
      </c>
      <c r="F713" s="61">
        <f t="shared" si="438"/>
        <v>3</v>
      </c>
      <c r="G713" s="61">
        <f t="shared" si="438"/>
        <v>4</v>
      </c>
      <c r="H713" s="61">
        <f t="shared" si="438"/>
        <v>5</v>
      </c>
      <c r="I713" s="61">
        <f t="shared" si="438"/>
        <v>6</v>
      </c>
      <c r="J713" s="61">
        <f t="shared" si="438"/>
        <v>7</v>
      </c>
      <c r="K713" s="61">
        <f t="shared" si="438"/>
        <v>8</v>
      </c>
      <c r="L713" s="61">
        <f t="shared" si="438"/>
        <v>9</v>
      </c>
      <c r="M713" s="61">
        <f t="shared" si="438"/>
        <v>10</v>
      </c>
      <c r="N713" s="61">
        <f t="shared" si="438"/>
        <v>11</v>
      </c>
      <c r="O713" s="61">
        <f t="shared" si="438"/>
        <v>12</v>
      </c>
      <c r="P713" s="61">
        <f t="shared" si="438"/>
        <v>13</v>
      </c>
      <c r="Q713" s="61">
        <f t="shared" si="438"/>
        <v>14</v>
      </c>
      <c r="R713" s="61">
        <f t="shared" si="438"/>
        <v>15</v>
      </c>
      <c r="S713" s="61">
        <f t="shared" si="438"/>
        <v>16</v>
      </c>
      <c r="T713" s="61">
        <f t="shared" si="438"/>
        <v>17</v>
      </c>
      <c r="U713" s="61">
        <f t="shared" si="438"/>
        <v>18</v>
      </c>
      <c r="V713" s="61">
        <f t="shared" si="438"/>
        <v>19</v>
      </c>
      <c r="W713" s="61">
        <f t="shared" si="438"/>
        <v>20</v>
      </c>
      <c r="X713" s="61">
        <f t="shared" si="438"/>
        <v>21</v>
      </c>
      <c r="Y713" s="61">
        <f t="shared" si="438"/>
        <v>22</v>
      </c>
      <c r="Z713" s="61">
        <f t="shared" si="438"/>
        <v>23</v>
      </c>
      <c r="AA713" s="61">
        <f t="shared" si="438"/>
        <v>24</v>
      </c>
    </row>
    <row r="714" spans="2:27" hidden="1" x14ac:dyDescent="0.25">
      <c r="B714" s="148" t="s">
        <v>162</v>
      </c>
      <c r="C714" s="61">
        <f>IF(C713&gt;0,C713,IF($C$712&gt;0,(C713+24),(C686-$C$712)))</f>
        <v>0</v>
      </c>
      <c r="D714" s="61">
        <f t="shared" ref="D714:AA714" si="439">IF(D713&gt;0,D713,IF($C$712&gt;0,(D713+24),(D686-$C$712)))</f>
        <v>1</v>
      </c>
      <c r="E714" s="61">
        <f t="shared" si="439"/>
        <v>2</v>
      </c>
      <c r="F714" s="61">
        <f t="shared" si="439"/>
        <v>3</v>
      </c>
      <c r="G714" s="61">
        <f t="shared" si="439"/>
        <v>4</v>
      </c>
      <c r="H714" s="61">
        <f t="shared" si="439"/>
        <v>5</v>
      </c>
      <c r="I714" s="61">
        <f t="shared" si="439"/>
        <v>6</v>
      </c>
      <c r="J714" s="61">
        <f t="shared" si="439"/>
        <v>7</v>
      </c>
      <c r="K714" s="61">
        <f t="shared" si="439"/>
        <v>8</v>
      </c>
      <c r="L714" s="61">
        <f t="shared" si="439"/>
        <v>9</v>
      </c>
      <c r="M714" s="61">
        <f t="shared" si="439"/>
        <v>10</v>
      </c>
      <c r="N714" s="61">
        <f t="shared" si="439"/>
        <v>11</v>
      </c>
      <c r="O714" s="61">
        <f t="shared" si="439"/>
        <v>12</v>
      </c>
      <c r="P714" s="61">
        <f t="shared" si="439"/>
        <v>13</v>
      </c>
      <c r="Q714" s="61">
        <f t="shared" si="439"/>
        <v>14</v>
      </c>
      <c r="R714" s="61">
        <f t="shared" si="439"/>
        <v>15</v>
      </c>
      <c r="S714" s="61">
        <f t="shared" si="439"/>
        <v>16</v>
      </c>
      <c r="T714" s="61">
        <f t="shared" si="439"/>
        <v>17</v>
      </c>
      <c r="U714" s="61">
        <f t="shared" si="439"/>
        <v>18</v>
      </c>
      <c r="V714" s="61">
        <f t="shared" si="439"/>
        <v>19</v>
      </c>
      <c r="W714" s="61">
        <f t="shared" si="439"/>
        <v>20</v>
      </c>
      <c r="X714" s="61">
        <f t="shared" si="439"/>
        <v>21</v>
      </c>
      <c r="Y714" s="61">
        <f t="shared" si="439"/>
        <v>22</v>
      </c>
      <c r="Z714" s="61">
        <f t="shared" si="439"/>
        <v>23</v>
      </c>
      <c r="AA714" s="61">
        <f t="shared" si="439"/>
        <v>24</v>
      </c>
    </row>
    <row r="715" spans="2:27" hidden="1" x14ac:dyDescent="0.25">
      <c r="B715" s="149" t="s">
        <v>161</v>
      </c>
      <c r="C715" s="361">
        <f>LOOKUP(C714,$C$686:$AA$686,$C$710:$AA$710)</f>
        <v>18.05025253169417</v>
      </c>
      <c r="D715" s="361">
        <f t="shared" ref="D715:AA715" si="440">LOOKUP(D714,$C$686:$AA$686,$C$710:$AA$710)</f>
        <v>16.937822173508927</v>
      </c>
      <c r="E715" s="361">
        <f t="shared" si="440"/>
        <v>16.238519215976524</v>
      </c>
      <c r="F715" s="361">
        <f t="shared" si="440"/>
        <v>16</v>
      </c>
      <c r="G715" s="361">
        <f t="shared" si="440"/>
        <v>16.238519215976524</v>
      </c>
      <c r="H715" s="361">
        <f t="shared" si="440"/>
        <v>21.417140514519343</v>
      </c>
      <c r="I715" s="361">
        <f t="shared" si="440"/>
        <v>35.13485499663205</v>
      </c>
      <c r="J715" s="361">
        <f t="shared" si="440"/>
        <v>44.027071512545803</v>
      </c>
      <c r="K715" s="361">
        <f t="shared" si="440"/>
        <v>46.850552110065678</v>
      </c>
      <c r="L715" s="361">
        <f t="shared" si="440"/>
        <v>45.697662038159223</v>
      </c>
      <c r="M715" s="361">
        <f t="shared" si="440"/>
        <v>41.573781942957801</v>
      </c>
      <c r="N715" s="361">
        <f t="shared" si="440"/>
        <v>35.958302198024953</v>
      </c>
      <c r="O715" s="361">
        <f t="shared" si="440"/>
        <v>27.949747468305834</v>
      </c>
      <c r="P715" s="361">
        <f t="shared" si="440"/>
        <v>29.06217782649107</v>
      </c>
      <c r="Q715" s="361">
        <f t="shared" si="440"/>
        <v>29.76148078402348</v>
      </c>
      <c r="R715" s="361">
        <f t="shared" si="440"/>
        <v>30</v>
      </c>
      <c r="S715" s="361">
        <f t="shared" si="440"/>
        <v>29.76148078402348</v>
      </c>
      <c r="T715" s="361">
        <f t="shared" si="440"/>
        <v>29.06217782649107</v>
      </c>
      <c r="U715" s="361">
        <f t="shared" si="440"/>
        <v>27.949747468305834</v>
      </c>
      <c r="V715" s="361">
        <f t="shared" si="440"/>
        <v>26.5</v>
      </c>
      <c r="W715" s="361">
        <f t="shared" si="440"/>
        <v>24.811733315717646</v>
      </c>
      <c r="X715" s="361">
        <f t="shared" si="440"/>
        <v>23</v>
      </c>
      <c r="Y715" s="361">
        <f t="shared" si="440"/>
        <v>21.188266684282354</v>
      </c>
      <c r="Z715" s="361">
        <f t="shared" si="440"/>
        <v>19.5</v>
      </c>
      <c r="AA715" s="361">
        <f t="shared" si="440"/>
        <v>18.05025253169417</v>
      </c>
    </row>
    <row r="716" spans="2:27" ht="15.75" hidden="1" thickBot="1" x14ac:dyDescent="0.3">
      <c r="B716" s="150" t="s">
        <v>157</v>
      </c>
      <c r="C716" s="538">
        <f>AVERAGE(C710:AA710)</f>
        <v>27.628861725575838</v>
      </c>
      <c r="D716" s="538"/>
      <c r="E716" s="538"/>
      <c r="F716" s="538"/>
      <c r="G716" s="538"/>
      <c r="H716" s="538"/>
      <c r="I716" s="538"/>
      <c r="J716" s="538"/>
      <c r="K716" s="538"/>
      <c r="L716" s="538"/>
      <c r="M716" s="538"/>
      <c r="N716" s="538"/>
      <c r="O716" s="538"/>
      <c r="P716" s="538"/>
      <c r="Q716" s="538"/>
      <c r="R716" s="538"/>
      <c r="S716" s="538"/>
      <c r="T716" s="538"/>
      <c r="U716" s="538"/>
      <c r="V716" s="538"/>
      <c r="W716" s="538"/>
      <c r="X716" s="538"/>
      <c r="Y716" s="538"/>
      <c r="Z716" s="538"/>
      <c r="AA716" s="538"/>
    </row>
    <row r="717" spans="2:27" ht="16.5" hidden="1" thickTop="1" thickBot="1" x14ac:dyDescent="0.3">
      <c r="B717" s="147" t="s">
        <v>165</v>
      </c>
      <c r="C717" s="151">
        <f t="shared" ref="C717:AA717" si="441">$K$79*$K$78*(($C$716-$C$16)+$K$85*(C715-$C$716))</f>
        <v>0</v>
      </c>
      <c r="D717" s="151">
        <f t="shared" si="441"/>
        <v>0</v>
      </c>
      <c r="E717" s="151">
        <f t="shared" si="441"/>
        <v>0</v>
      </c>
      <c r="F717" s="151">
        <f t="shared" si="441"/>
        <v>0</v>
      </c>
      <c r="G717" s="151">
        <f t="shared" si="441"/>
        <v>0</v>
      </c>
      <c r="H717" s="151">
        <f t="shared" si="441"/>
        <v>0</v>
      </c>
      <c r="I717" s="151">
        <f t="shared" si="441"/>
        <v>0</v>
      </c>
      <c r="J717" s="151">
        <f t="shared" si="441"/>
        <v>0</v>
      </c>
      <c r="K717" s="151">
        <f t="shared" si="441"/>
        <v>0</v>
      </c>
      <c r="L717" s="151">
        <f t="shared" si="441"/>
        <v>0</v>
      </c>
      <c r="M717" s="151">
        <f t="shared" si="441"/>
        <v>0</v>
      </c>
      <c r="N717" s="151">
        <f t="shared" si="441"/>
        <v>0</v>
      </c>
      <c r="O717" s="151">
        <f t="shared" si="441"/>
        <v>0</v>
      </c>
      <c r="P717" s="151">
        <f t="shared" si="441"/>
        <v>0</v>
      </c>
      <c r="Q717" s="151">
        <f t="shared" si="441"/>
        <v>0</v>
      </c>
      <c r="R717" s="151">
        <f t="shared" si="441"/>
        <v>0</v>
      </c>
      <c r="S717" s="151">
        <f t="shared" si="441"/>
        <v>0</v>
      </c>
      <c r="T717" s="151">
        <f t="shared" si="441"/>
        <v>0</v>
      </c>
      <c r="U717" s="151">
        <f t="shared" si="441"/>
        <v>0</v>
      </c>
      <c r="V717" s="151">
        <f t="shared" si="441"/>
        <v>0</v>
      </c>
      <c r="W717" s="151">
        <f t="shared" si="441"/>
        <v>0</v>
      </c>
      <c r="X717" s="151">
        <f t="shared" si="441"/>
        <v>0</v>
      </c>
      <c r="Y717" s="151">
        <f t="shared" si="441"/>
        <v>0</v>
      </c>
      <c r="Z717" s="151">
        <f t="shared" si="441"/>
        <v>0</v>
      </c>
      <c r="AA717" s="151">
        <f t="shared" si="441"/>
        <v>0</v>
      </c>
    </row>
    <row r="718" spans="2:27" ht="16.5" hidden="1" thickTop="1" thickBot="1" x14ac:dyDescent="0.3">
      <c r="B718" s="147" t="s">
        <v>166</v>
      </c>
      <c r="C718" s="144">
        <f t="shared" ref="C718:AA718" si="442">$K$79*$K$78*($C$716-$C$16)</f>
        <v>0</v>
      </c>
      <c r="D718" s="144">
        <f t="shared" si="442"/>
        <v>0</v>
      </c>
      <c r="E718" s="144">
        <f t="shared" si="442"/>
        <v>0</v>
      </c>
      <c r="F718" s="144">
        <f t="shared" si="442"/>
        <v>0</v>
      </c>
      <c r="G718" s="144">
        <f t="shared" si="442"/>
        <v>0</v>
      </c>
      <c r="H718" s="144">
        <f t="shared" si="442"/>
        <v>0</v>
      </c>
      <c r="I718" s="144">
        <f t="shared" si="442"/>
        <v>0</v>
      </c>
      <c r="J718" s="144">
        <f t="shared" si="442"/>
        <v>0</v>
      </c>
      <c r="K718" s="144">
        <f t="shared" si="442"/>
        <v>0</v>
      </c>
      <c r="L718" s="144">
        <f t="shared" si="442"/>
        <v>0</v>
      </c>
      <c r="M718" s="144">
        <f t="shared" si="442"/>
        <v>0</v>
      </c>
      <c r="N718" s="144">
        <f t="shared" si="442"/>
        <v>0</v>
      </c>
      <c r="O718" s="144">
        <f t="shared" si="442"/>
        <v>0</v>
      </c>
      <c r="P718" s="144">
        <f t="shared" si="442"/>
        <v>0</v>
      </c>
      <c r="Q718" s="144">
        <f t="shared" si="442"/>
        <v>0</v>
      </c>
      <c r="R718" s="144">
        <f t="shared" si="442"/>
        <v>0</v>
      </c>
      <c r="S718" s="144">
        <f t="shared" si="442"/>
        <v>0</v>
      </c>
      <c r="T718" s="144">
        <f t="shared" si="442"/>
        <v>0</v>
      </c>
      <c r="U718" s="144">
        <f t="shared" si="442"/>
        <v>0</v>
      </c>
      <c r="V718" s="144">
        <f t="shared" si="442"/>
        <v>0</v>
      </c>
      <c r="W718" s="144">
        <f t="shared" si="442"/>
        <v>0</v>
      </c>
      <c r="X718" s="144">
        <f t="shared" si="442"/>
        <v>0</v>
      </c>
      <c r="Y718" s="144">
        <f t="shared" si="442"/>
        <v>0</v>
      </c>
      <c r="Z718" s="144">
        <f t="shared" si="442"/>
        <v>0</v>
      </c>
      <c r="AA718" s="144">
        <f t="shared" si="442"/>
        <v>0</v>
      </c>
    </row>
    <row r="719" spans="2:27" ht="16.5" hidden="1" thickTop="1" thickBot="1" x14ac:dyDescent="0.3">
      <c r="B719" s="117" t="s">
        <v>169</v>
      </c>
      <c r="C719" s="112">
        <f>IF($M$84=1,C711,IF($M$84=2,C717,(C718)))</f>
        <v>0</v>
      </c>
      <c r="D719" s="112">
        <f t="shared" ref="D719:AA719" si="443">IF($M$84=1,D711,IF($M$84=2,D717,(D718)))</f>
        <v>0</v>
      </c>
      <c r="E719" s="112">
        <f t="shared" si="443"/>
        <v>0</v>
      </c>
      <c r="F719" s="433">
        <f t="shared" si="443"/>
        <v>0</v>
      </c>
      <c r="G719" s="433">
        <f t="shared" si="443"/>
        <v>0</v>
      </c>
      <c r="H719" s="433">
        <f t="shared" si="443"/>
        <v>0</v>
      </c>
      <c r="I719" s="433">
        <f t="shared" si="443"/>
        <v>0</v>
      </c>
      <c r="J719" s="433">
        <f t="shared" si="443"/>
        <v>0</v>
      </c>
      <c r="K719" s="433">
        <f t="shared" si="443"/>
        <v>0</v>
      </c>
      <c r="L719" s="433">
        <f t="shared" si="443"/>
        <v>0</v>
      </c>
      <c r="M719" s="433">
        <f t="shared" si="443"/>
        <v>0</v>
      </c>
      <c r="N719" s="112">
        <f t="shared" si="443"/>
        <v>0</v>
      </c>
      <c r="O719" s="112">
        <f t="shared" si="443"/>
        <v>0</v>
      </c>
      <c r="P719" s="112">
        <f t="shared" si="443"/>
        <v>0</v>
      </c>
      <c r="Q719" s="112">
        <f t="shared" si="443"/>
        <v>0</v>
      </c>
      <c r="R719" s="112">
        <f t="shared" si="443"/>
        <v>0</v>
      </c>
      <c r="S719" s="112">
        <f t="shared" si="443"/>
        <v>0</v>
      </c>
      <c r="T719" s="112">
        <f t="shared" si="443"/>
        <v>0</v>
      </c>
      <c r="U719" s="112">
        <f t="shared" si="443"/>
        <v>0</v>
      </c>
      <c r="V719" s="112">
        <f t="shared" si="443"/>
        <v>0</v>
      </c>
      <c r="W719" s="112">
        <f t="shared" si="443"/>
        <v>0</v>
      </c>
      <c r="X719" s="112">
        <f t="shared" si="443"/>
        <v>0</v>
      </c>
      <c r="Y719" s="112">
        <f t="shared" si="443"/>
        <v>0</v>
      </c>
      <c r="Z719" s="112">
        <f t="shared" si="443"/>
        <v>0</v>
      </c>
      <c r="AA719" s="112">
        <f t="shared" si="443"/>
        <v>0</v>
      </c>
    </row>
    <row r="720" spans="2:27" ht="16.5" thickTop="1" thickBot="1" x14ac:dyDescent="0.3">
      <c r="B720" s="435"/>
      <c r="C720" s="432"/>
      <c r="D720" s="432"/>
      <c r="E720" s="432"/>
      <c r="F720" s="434"/>
      <c r="G720" s="434"/>
      <c r="H720" s="434"/>
      <c r="I720" s="434"/>
      <c r="J720" s="434"/>
      <c r="K720" s="434"/>
      <c r="L720" s="434"/>
      <c r="M720" s="434"/>
      <c r="N720" s="139"/>
      <c r="O720" s="139"/>
      <c r="P720" s="139"/>
      <c r="Q720" s="139"/>
      <c r="R720" s="139"/>
      <c r="S720" s="139"/>
      <c r="T720" s="139"/>
      <c r="U720" s="139"/>
      <c r="V720" s="139"/>
      <c r="W720" s="139"/>
      <c r="X720" s="139"/>
      <c r="Y720" s="139"/>
      <c r="Z720" s="139"/>
      <c r="AA720" s="139"/>
    </row>
    <row r="721" spans="2:27" s="1" customFormat="1" ht="15.75" thickTop="1" x14ac:dyDescent="0.25">
      <c r="B721" s="502" t="s">
        <v>262</v>
      </c>
      <c r="C721" s="503"/>
      <c r="D721" s="503"/>
      <c r="E721" s="503"/>
      <c r="F721" s="503"/>
      <c r="G721" s="503"/>
      <c r="H721" s="503"/>
      <c r="I721" s="503"/>
      <c r="J721" s="503"/>
      <c r="K721" s="503"/>
      <c r="L721" s="503"/>
      <c r="M721" s="504"/>
      <c r="N721" s="139"/>
      <c r="O721" s="139"/>
      <c r="P721" s="139"/>
      <c r="Q721" s="139"/>
      <c r="R721" s="139"/>
      <c r="S721" s="139"/>
      <c r="T721" s="139"/>
      <c r="U721" s="139"/>
      <c r="V721" s="139"/>
      <c r="W721" s="139"/>
      <c r="X721" s="139"/>
      <c r="Y721" s="139"/>
      <c r="Z721" s="139"/>
      <c r="AA721" s="139"/>
    </row>
    <row r="722" spans="2:27" s="1" customFormat="1" ht="15.75" thickBot="1" x14ac:dyDescent="0.3">
      <c r="B722" s="505"/>
      <c r="C722" s="506"/>
      <c r="D722" s="506"/>
      <c r="E722" s="506"/>
      <c r="F722" s="506"/>
      <c r="G722" s="506"/>
      <c r="H722" s="506"/>
      <c r="I722" s="506"/>
      <c r="J722" s="506"/>
      <c r="K722" s="506"/>
      <c r="L722" s="506"/>
      <c r="M722" s="507"/>
      <c r="N722" s="139"/>
      <c r="O722" s="139"/>
      <c r="P722" s="139"/>
      <c r="Q722" s="139"/>
      <c r="R722" s="139"/>
      <c r="S722" s="139"/>
      <c r="T722" s="139"/>
      <c r="U722" s="139"/>
      <c r="V722" s="139"/>
      <c r="W722" s="139"/>
      <c r="X722" s="139"/>
      <c r="Y722" s="139"/>
      <c r="Z722" s="139"/>
      <c r="AA722" s="139"/>
    </row>
    <row r="723" spans="2:27" s="1" customFormat="1" ht="15.75" thickTop="1" x14ac:dyDescent="0.25">
      <c r="B723" s="508" t="s">
        <v>304</v>
      </c>
      <c r="C723" s="508"/>
      <c r="D723" s="508"/>
      <c r="E723" s="508"/>
      <c r="F723" s="508"/>
      <c r="G723" s="508"/>
      <c r="H723" s="508"/>
      <c r="I723" s="508"/>
      <c r="J723" s="508"/>
      <c r="K723" s="508"/>
      <c r="L723" s="508"/>
      <c r="M723" s="508"/>
      <c r="N723" s="139"/>
      <c r="O723" s="139"/>
      <c r="P723" s="139"/>
      <c r="Q723" s="139"/>
      <c r="R723" s="139"/>
      <c r="S723" s="139"/>
      <c r="T723" s="139"/>
      <c r="U723" s="139"/>
      <c r="V723" s="139"/>
      <c r="W723" s="139"/>
      <c r="X723" s="139"/>
      <c r="Y723" s="139"/>
      <c r="Z723" s="139"/>
      <c r="AA723" s="139"/>
    </row>
    <row r="724" spans="2:27" s="1" customFormat="1" x14ac:dyDescent="0.25">
      <c r="B724" s="509"/>
      <c r="C724" s="509"/>
      <c r="D724" s="509"/>
      <c r="E724" s="509"/>
      <c r="F724" s="509"/>
      <c r="G724" s="509"/>
      <c r="H724" s="509"/>
      <c r="I724" s="509"/>
      <c r="J724" s="509"/>
      <c r="K724" s="509"/>
      <c r="L724" s="509"/>
      <c r="M724" s="509"/>
      <c r="N724" s="139"/>
      <c r="O724" s="139"/>
      <c r="P724" s="139"/>
      <c r="Q724" s="139"/>
      <c r="R724" s="139"/>
      <c r="S724" s="139"/>
      <c r="T724" s="139"/>
      <c r="U724" s="139"/>
      <c r="V724" s="139"/>
      <c r="W724" s="139"/>
      <c r="X724" s="139"/>
      <c r="Y724" s="139"/>
      <c r="Z724" s="139"/>
      <c r="AA724" s="139"/>
    </row>
    <row r="725" spans="2:27" s="1" customFormat="1" x14ac:dyDescent="0.25">
      <c r="B725" s="322"/>
      <c r="C725" s="139"/>
      <c r="D725" s="139"/>
      <c r="E725" s="139"/>
      <c r="F725" s="139"/>
      <c r="G725" s="139"/>
      <c r="H725" s="139"/>
      <c r="I725" s="139"/>
      <c r="J725" s="139"/>
      <c r="K725" s="139"/>
      <c r="L725" s="139"/>
      <c r="M725" s="139"/>
      <c r="N725" s="139"/>
      <c r="O725" s="139"/>
      <c r="P725" s="139"/>
      <c r="Q725" s="139"/>
      <c r="R725" s="139"/>
      <c r="S725" s="139"/>
      <c r="T725" s="139"/>
      <c r="U725" s="139"/>
      <c r="V725" s="139"/>
      <c r="W725" s="139"/>
      <c r="X725" s="139"/>
      <c r="Y725" s="139"/>
      <c r="Z725" s="139"/>
      <c r="AA725" s="139"/>
    </row>
    <row r="726" spans="2:27" s="1" customFormat="1" x14ac:dyDescent="0.25">
      <c r="B726" s="322"/>
      <c r="C726" s="139"/>
      <c r="D726" s="139"/>
      <c r="E726" s="139"/>
      <c r="F726" s="139"/>
      <c r="G726" s="139"/>
      <c r="H726" s="139"/>
      <c r="I726" s="139"/>
      <c r="J726" s="139"/>
      <c r="K726" s="139"/>
      <c r="L726" s="139"/>
      <c r="M726" s="139"/>
      <c r="N726" s="139"/>
      <c r="O726" s="139"/>
      <c r="P726" s="139"/>
      <c r="Q726" s="139"/>
      <c r="R726" s="139"/>
      <c r="S726" s="139"/>
      <c r="T726" s="139"/>
      <c r="U726" s="139"/>
      <c r="V726" s="139"/>
      <c r="W726" s="139"/>
      <c r="X726" s="139"/>
      <c r="Y726" s="139"/>
      <c r="Z726" s="139"/>
      <c r="AA726" s="139"/>
    </row>
    <row r="727" spans="2:27" s="1" customFormat="1" x14ac:dyDescent="0.25">
      <c r="B727" s="322"/>
      <c r="C727" s="139"/>
      <c r="D727" s="139"/>
      <c r="E727" s="139"/>
      <c r="F727" s="139"/>
      <c r="G727" s="139"/>
      <c r="H727" s="139"/>
      <c r="I727" s="139"/>
      <c r="J727" s="139"/>
      <c r="K727" s="139"/>
      <c r="L727" s="139"/>
      <c r="M727" s="139"/>
      <c r="N727" s="139"/>
      <c r="O727" s="139"/>
      <c r="P727" s="139"/>
      <c r="Q727" s="139"/>
      <c r="R727" s="139"/>
      <c r="S727" s="139"/>
      <c r="T727" s="139"/>
      <c r="U727" s="139"/>
      <c r="V727" s="139"/>
      <c r="W727" s="139"/>
      <c r="X727" s="139"/>
      <c r="Y727" s="139"/>
      <c r="Z727" s="139"/>
      <c r="AA727" s="139"/>
    </row>
    <row r="728" spans="2:27" s="1" customFormat="1" x14ac:dyDescent="0.25">
      <c r="B728" s="322"/>
      <c r="C728" s="139"/>
      <c r="D728" s="139"/>
      <c r="E728" s="139"/>
      <c r="F728" s="139"/>
      <c r="G728" s="139"/>
      <c r="H728" s="139"/>
      <c r="I728" s="139"/>
      <c r="J728" s="139"/>
      <c r="K728" s="139"/>
      <c r="L728" s="139"/>
      <c r="M728" s="139"/>
      <c r="N728" s="139"/>
      <c r="O728" s="139"/>
      <c r="P728" s="139"/>
      <c r="Q728" s="139"/>
      <c r="R728" s="139"/>
      <c r="S728" s="139"/>
      <c r="T728" s="139"/>
      <c r="U728" s="139"/>
      <c r="V728" s="139"/>
      <c r="W728" s="139"/>
      <c r="X728" s="139"/>
      <c r="Y728" s="139"/>
      <c r="Z728" s="139"/>
      <c r="AA728" s="139"/>
    </row>
    <row r="729" spans="2:27" s="1" customFormat="1" x14ac:dyDescent="0.25">
      <c r="B729" s="322"/>
      <c r="C729" s="139"/>
      <c r="D729" s="139"/>
      <c r="E729" s="139"/>
      <c r="F729" s="139"/>
      <c r="G729" s="139"/>
      <c r="H729" s="139"/>
      <c r="I729" s="139"/>
      <c r="J729" s="139"/>
      <c r="K729" s="139"/>
      <c r="L729" s="139"/>
      <c r="M729" s="139"/>
      <c r="N729" s="139"/>
      <c r="O729" s="139"/>
      <c r="P729" s="139"/>
      <c r="Q729" s="139"/>
      <c r="R729" s="139"/>
      <c r="S729" s="139"/>
      <c r="T729" s="139"/>
      <c r="U729" s="139"/>
      <c r="V729" s="139"/>
      <c r="W729" s="139"/>
      <c r="X729" s="139"/>
      <c r="Y729" s="139"/>
      <c r="Z729" s="139"/>
      <c r="AA729" s="139"/>
    </row>
    <row r="730" spans="2:27" s="1" customFormat="1" x14ac:dyDescent="0.25">
      <c r="B730" s="322"/>
      <c r="C730" s="139"/>
      <c r="D730" s="139"/>
      <c r="E730" s="139"/>
      <c r="F730" s="139"/>
      <c r="G730" s="139"/>
      <c r="H730" s="139"/>
      <c r="I730" s="139"/>
      <c r="J730" s="139"/>
      <c r="K730" s="139"/>
      <c r="L730" s="139"/>
      <c r="M730" s="139"/>
      <c r="N730" s="139"/>
      <c r="O730" s="139"/>
      <c r="P730" s="139"/>
      <c r="Q730" s="139"/>
      <c r="R730" s="139"/>
      <c r="S730" s="139"/>
      <c r="T730" s="139"/>
      <c r="U730" s="139"/>
      <c r="V730" s="139"/>
      <c r="W730" s="139"/>
      <c r="X730" s="139"/>
      <c r="Y730" s="139"/>
      <c r="Z730" s="139"/>
      <c r="AA730" s="139"/>
    </row>
    <row r="731" spans="2:27" s="1" customFormat="1" x14ac:dyDescent="0.25">
      <c r="B731" s="322"/>
      <c r="C731" s="139"/>
      <c r="D731" s="139"/>
      <c r="E731" s="139"/>
      <c r="F731" s="139"/>
      <c r="G731" s="139"/>
      <c r="H731" s="139"/>
      <c r="I731" s="139"/>
      <c r="J731" s="139"/>
      <c r="K731" s="139"/>
      <c r="L731" s="139"/>
      <c r="M731" s="139"/>
      <c r="N731" s="139"/>
      <c r="O731" s="139"/>
      <c r="P731" s="139"/>
      <c r="Q731" s="139"/>
      <c r="R731" s="139"/>
      <c r="S731" s="139"/>
      <c r="T731" s="139"/>
      <c r="U731" s="139"/>
      <c r="V731" s="139"/>
      <c r="W731" s="139"/>
      <c r="X731" s="139"/>
      <c r="Y731" s="139"/>
      <c r="Z731" s="139"/>
      <c r="AA731" s="139"/>
    </row>
    <row r="732" spans="2:27" s="1" customFormat="1" x14ac:dyDescent="0.25">
      <c r="B732" s="322"/>
      <c r="C732" s="139"/>
      <c r="D732" s="139"/>
      <c r="E732" s="139"/>
      <c r="F732" s="139"/>
      <c r="G732" s="139"/>
      <c r="H732" s="139"/>
      <c r="I732" s="139"/>
      <c r="J732" s="139"/>
      <c r="K732" s="139"/>
      <c r="L732" s="139"/>
      <c r="M732" s="139"/>
      <c r="N732" s="139"/>
      <c r="O732" s="139"/>
      <c r="P732" s="139"/>
      <c r="Q732" s="139"/>
      <c r="R732" s="139"/>
      <c r="S732" s="139"/>
      <c r="T732" s="139"/>
      <c r="U732" s="139"/>
      <c r="V732" s="139"/>
      <c r="W732" s="139"/>
      <c r="X732" s="139"/>
      <c r="Y732" s="139"/>
      <c r="Z732" s="139"/>
      <c r="AA732" s="139"/>
    </row>
    <row r="733" spans="2:27" s="1" customFormat="1" x14ac:dyDescent="0.25">
      <c r="B733" s="322"/>
      <c r="C733" s="139"/>
      <c r="D733" s="139"/>
      <c r="E733" s="139"/>
      <c r="F733" s="139"/>
      <c r="G733" s="139"/>
      <c r="H733" s="139"/>
      <c r="I733" s="139"/>
      <c r="J733" s="139"/>
      <c r="K733" s="139"/>
      <c r="L733" s="139"/>
      <c r="M733" s="139"/>
      <c r="N733" s="139"/>
      <c r="O733" s="139"/>
      <c r="P733" s="139"/>
      <c r="Q733" s="139"/>
      <c r="R733" s="139"/>
      <c r="S733" s="139"/>
      <c r="T733" s="139"/>
      <c r="U733" s="139"/>
      <c r="V733" s="139"/>
      <c r="W733" s="139"/>
      <c r="X733" s="139"/>
      <c r="Y733" s="139"/>
      <c r="Z733" s="139"/>
      <c r="AA733" s="139"/>
    </row>
    <row r="734" spans="2:27" s="1" customFormat="1" x14ac:dyDescent="0.25">
      <c r="B734" s="322"/>
      <c r="C734" s="139"/>
      <c r="D734" s="139"/>
      <c r="E734" s="139"/>
      <c r="F734" s="139"/>
      <c r="G734" s="139"/>
      <c r="H734" s="139"/>
      <c r="I734" s="139"/>
      <c r="J734" s="139"/>
      <c r="K734" s="139"/>
      <c r="L734" s="139"/>
      <c r="M734" s="139"/>
      <c r="N734" s="139"/>
      <c r="O734" s="139"/>
      <c r="P734" s="139"/>
      <c r="Q734" s="139"/>
      <c r="R734" s="139"/>
      <c r="S734" s="139"/>
      <c r="T734" s="139"/>
      <c r="U734" s="139"/>
      <c r="V734" s="139"/>
      <c r="W734" s="139"/>
      <c r="X734" s="139"/>
      <c r="Y734" s="139"/>
      <c r="Z734" s="139"/>
      <c r="AA734" s="139"/>
    </row>
    <row r="735" spans="2:27" s="1" customFormat="1" x14ac:dyDescent="0.25">
      <c r="B735" s="322"/>
      <c r="C735" s="139"/>
      <c r="D735" s="139"/>
      <c r="E735" s="139"/>
      <c r="F735" s="139"/>
      <c r="G735" s="139"/>
      <c r="H735" s="139"/>
      <c r="I735" s="139"/>
      <c r="J735" s="139"/>
      <c r="K735" s="139"/>
      <c r="L735" s="139"/>
      <c r="M735" s="139"/>
      <c r="N735" s="139"/>
      <c r="O735" s="139"/>
      <c r="P735" s="139"/>
      <c r="Q735" s="139"/>
      <c r="R735" s="139"/>
      <c r="S735" s="139"/>
      <c r="T735" s="139"/>
      <c r="U735" s="139"/>
      <c r="V735" s="139"/>
      <c r="W735" s="139"/>
      <c r="X735" s="139"/>
      <c r="Y735" s="139"/>
      <c r="Z735" s="139"/>
      <c r="AA735" s="139"/>
    </row>
    <row r="736" spans="2:27" s="1" customFormat="1" x14ac:dyDescent="0.25">
      <c r="B736" s="322"/>
      <c r="C736" s="139"/>
      <c r="D736" s="139"/>
      <c r="E736" s="139"/>
      <c r="F736" s="139"/>
      <c r="G736" s="139"/>
      <c r="H736" s="139"/>
      <c r="I736" s="139"/>
      <c r="J736" s="139"/>
      <c r="K736" s="139"/>
      <c r="L736" s="139"/>
      <c r="M736" s="139"/>
      <c r="N736" s="139"/>
      <c r="O736" s="139"/>
      <c r="P736" s="139"/>
      <c r="Q736" s="139"/>
      <c r="R736" s="139"/>
      <c r="S736" s="139"/>
      <c r="T736" s="139"/>
      <c r="U736" s="139"/>
      <c r="V736" s="139"/>
      <c r="W736" s="139"/>
      <c r="X736" s="139"/>
      <c r="Y736" s="139"/>
      <c r="Z736" s="139"/>
      <c r="AA736" s="139"/>
    </row>
    <row r="737" spans="2:27" s="1" customFormat="1" x14ac:dyDescent="0.25">
      <c r="B737" s="322"/>
      <c r="C737" s="139"/>
      <c r="D737" s="139"/>
      <c r="E737" s="139"/>
      <c r="F737" s="139"/>
      <c r="G737" s="139"/>
      <c r="H737" s="139"/>
      <c r="I737" s="139"/>
      <c r="J737" s="139"/>
      <c r="K737" s="139"/>
      <c r="L737" s="139"/>
      <c r="M737" s="139"/>
      <c r="N737" s="139"/>
      <c r="O737" s="139"/>
      <c r="P737" s="139"/>
      <c r="Q737" s="139"/>
      <c r="R737" s="139"/>
      <c r="S737" s="139"/>
      <c r="T737" s="139"/>
      <c r="U737" s="139"/>
      <c r="V737" s="139"/>
      <c r="W737" s="139"/>
      <c r="X737" s="139"/>
      <c r="Y737" s="139"/>
      <c r="Z737" s="139"/>
      <c r="AA737" s="139"/>
    </row>
    <row r="738" spans="2:27" s="1" customFormat="1" x14ac:dyDescent="0.25">
      <c r="B738" s="322"/>
      <c r="C738" s="139"/>
      <c r="D738" s="139"/>
      <c r="E738" s="139"/>
      <c r="F738" s="139"/>
      <c r="G738" s="139"/>
      <c r="H738" s="139"/>
      <c r="I738" s="139"/>
      <c r="J738" s="139"/>
      <c r="K738" s="139"/>
      <c r="L738" s="139"/>
      <c r="M738" s="139"/>
      <c r="N738" s="139"/>
      <c r="O738" s="139"/>
      <c r="P738" s="139"/>
      <c r="Q738" s="139"/>
      <c r="R738" s="139"/>
      <c r="S738" s="139"/>
      <c r="T738" s="139"/>
      <c r="U738" s="139"/>
      <c r="V738" s="139"/>
      <c r="W738" s="139"/>
      <c r="X738" s="139"/>
      <c r="Y738" s="139"/>
      <c r="Z738" s="139"/>
      <c r="AA738" s="139"/>
    </row>
    <row r="739" spans="2:27" s="1" customFormat="1" x14ac:dyDescent="0.25">
      <c r="B739" s="322"/>
      <c r="C739" s="139"/>
      <c r="D739" s="139"/>
      <c r="E739" s="139"/>
      <c r="F739" s="139"/>
      <c r="G739" s="139"/>
      <c r="H739" s="139"/>
      <c r="I739" s="139"/>
      <c r="J739" s="139"/>
      <c r="K739" s="139"/>
      <c r="L739" s="139"/>
      <c r="M739" s="139"/>
      <c r="N739" s="139"/>
      <c r="O739" s="139"/>
      <c r="P739" s="139"/>
      <c r="Q739" s="139"/>
      <c r="R739" s="139"/>
      <c r="S739" s="139"/>
      <c r="T739" s="139"/>
      <c r="U739" s="139"/>
      <c r="V739" s="139"/>
      <c r="W739" s="139"/>
      <c r="X739" s="139"/>
      <c r="Y739" s="139"/>
      <c r="Z739" s="139"/>
      <c r="AA739" s="139"/>
    </row>
    <row r="740" spans="2:27" s="1" customFormat="1" x14ac:dyDescent="0.25">
      <c r="B740" s="322"/>
      <c r="C740" s="139"/>
      <c r="D740" s="139"/>
      <c r="E740" s="139"/>
      <c r="F740" s="139"/>
      <c r="G740" s="139"/>
      <c r="H740" s="139"/>
      <c r="I740" s="139"/>
      <c r="J740" s="139"/>
      <c r="K740" s="139"/>
      <c r="L740" s="139"/>
      <c r="M740" s="139"/>
      <c r="N740" s="139"/>
      <c r="O740" s="139"/>
      <c r="P740" s="139"/>
      <c r="Q740" s="139"/>
      <c r="R740" s="139"/>
      <c r="S740" s="139"/>
      <c r="T740" s="139"/>
      <c r="U740" s="139"/>
      <c r="V740" s="139"/>
      <c r="W740" s="139"/>
      <c r="X740" s="139"/>
      <c r="Y740" s="139"/>
      <c r="Z740" s="139"/>
      <c r="AA740" s="139"/>
    </row>
    <row r="741" spans="2:27" s="1" customFormat="1" x14ac:dyDescent="0.25">
      <c r="B741" s="322"/>
      <c r="C741" s="139"/>
      <c r="D741" s="139"/>
      <c r="E741" s="139"/>
      <c r="F741" s="139"/>
      <c r="G741" s="139"/>
      <c r="H741" s="139"/>
      <c r="I741" s="139"/>
      <c r="J741" s="139"/>
      <c r="K741" s="139"/>
      <c r="L741" s="139"/>
      <c r="M741" s="139"/>
      <c r="N741" s="139"/>
      <c r="O741" s="139"/>
      <c r="P741" s="139"/>
      <c r="Q741" s="139"/>
      <c r="R741" s="139"/>
      <c r="S741" s="139"/>
      <c r="T741" s="139"/>
      <c r="U741" s="139"/>
      <c r="V741" s="139"/>
      <c r="W741" s="139"/>
      <c r="X741" s="139"/>
      <c r="Y741" s="139"/>
      <c r="Z741" s="139"/>
      <c r="AA741" s="139"/>
    </row>
    <row r="742" spans="2:27" s="1" customFormat="1" x14ac:dyDescent="0.25">
      <c r="B742" s="322"/>
      <c r="C742" s="139"/>
      <c r="D742" s="139"/>
      <c r="E742" s="139"/>
      <c r="F742" s="139"/>
      <c r="G742" s="139"/>
      <c r="H742" s="139"/>
      <c r="I742" s="139"/>
      <c r="J742" s="139"/>
      <c r="K742" s="139"/>
      <c r="L742" s="139"/>
      <c r="M742" s="139"/>
      <c r="N742" s="139"/>
      <c r="O742" s="139"/>
      <c r="P742" s="139"/>
      <c r="Q742" s="139"/>
      <c r="R742" s="139"/>
      <c r="S742" s="139"/>
      <c r="T742" s="139"/>
      <c r="U742" s="139"/>
      <c r="V742" s="139"/>
      <c r="W742" s="139"/>
      <c r="X742" s="139"/>
      <c r="Y742" s="139"/>
      <c r="Z742" s="139"/>
      <c r="AA742" s="139"/>
    </row>
    <row r="743" spans="2:27" s="1" customFormat="1" x14ac:dyDescent="0.25">
      <c r="B743" s="322"/>
      <c r="C743" s="139"/>
      <c r="D743" s="139"/>
      <c r="E743" s="139"/>
      <c r="F743" s="139"/>
      <c r="G743" s="139"/>
      <c r="H743" s="139"/>
      <c r="I743" s="139"/>
      <c r="J743" s="139"/>
      <c r="K743" s="139"/>
      <c r="L743" s="139"/>
      <c r="M743" s="139"/>
      <c r="N743" s="139"/>
      <c r="O743" s="139"/>
      <c r="P743" s="139"/>
      <c r="Q743" s="139"/>
      <c r="R743" s="139"/>
      <c r="S743" s="139"/>
      <c r="T743" s="139"/>
      <c r="U743" s="139"/>
      <c r="V743" s="139"/>
      <c r="W743" s="139"/>
      <c r="X743" s="139"/>
      <c r="Y743" s="139"/>
      <c r="Z743" s="139"/>
      <c r="AA743" s="139"/>
    </row>
    <row r="744" spans="2:27" s="1" customFormat="1" x14ac:dyDescent="0.25">
      <c r="B744" s="322"/>
      <c r="C744" s="139"/>
      <c r="D744" s="139"/>
      <c r="E744" s="139"/>
      <c r="F744" s="139"/>
      <c r="G744" s="139"/>
      <c r="H744" s="139"/>
      <c r="I744" s="139"/>
      <c r="J744" s="139"/>
      <c r="K744" s="139"/>
      <c r="L744" s="139"/>
      <c r="M744" s="139"/>
      <c r="N744" s="139"/>
      <c r="O744" s="139"/>
      <c r="P744" s="139"/>
      <c r="Q744" s="139"/>
      <c r="R744" s="139"/>
      <c r="S744" s="139"/>
      <c r="T744" s="139"/>
      <c r="U744" s="139"/>
      <c r="V744" s="139"/>
      <c r="W744" s="139"/>
      <c r="X744" s="139"/>
      <c r="Y744" s="139"/>
      <c r="Z744" s="139"/>
      <c r="AA744" s="139"/>
    </row>
    <row r="745" spans="2:27" s="1" customFormat="1" x14ac:dyDescent="0.25">
      <c r="B745" s="322"/>
      <c r="C745" s="139"/>
      <c r="D745" s="139"/>
      <c r="E745" s="139"/>
      <c r="F745" s="139"/>
      <c r="G745" s="139"/>
      <c r="H745" s="139"/>
      <c r="I745" s="139"/>
      <c r="J745" s="139"/>
      <c r="K745" s="139"/>
      <c r="L745" s="139"/>
      <c r="M745" s="139"/>
      <c r="N745" s="139"/>
      <c r="O745" s="139"/>
      <c r="P745" s="139"/>
      <c r="Q745" s="139"/>
      <c r="R745" s="139"/>
      <c r="S745" s="139"/>
      <c r="T745" s="139"/>
      <c r="U745" s="139"/>
      <c r="V745" s="139"/>
      <c r="W745" s="139"/>
      <c r="X745" s="139"/>
      <c r="Y745" s="139"/>
      <c r="Z745" s="139"/>
      <c r="AA745" s="139"/>
    </row>
    <row r="746" spans="2:27" s="1" customFormat="1" x14ac:dyDescent="0.25">
      <c r="B746" s="322"/>
      <c r="C746" s="139"/>
      <c r="D746" s="139"/>
      <c r="E746" s="139"/>
      <c r="F746" s="139"/>
      <c r="G746" s="139"/>
      <c r="H746" s="139"/>
      <c r="I746" s="139"/>
      <c r="J746" s="139"/>
      <c r="K746" s="139"/>
      <c r="L746" s="139"/>
      <c r="M746" s="139"/>
      <c r="N746" s="139"/>
      <c r="O746" s="139"/>
      <c r="P746" s="139"/>
      <c r="Q746" s="139"/>
      <c r="R746" s="139"/>
      <c r="S746" s="139"/>
      <c r="T746" s="139"/>
      <c r="U746" s="139"/>
      <c r="V746" s="139"/>
      <c r="W746" s="139"/>
      <c r="X746" s="139"/>
      <c r="Y746" s="139"/>
      <c r="Z746" s="139"/>
      <c r="AA746" s="139"/>
    </row>
    <row r="747" spans="2:27" s="1" customFormat="1" x14ac:dyDescent="0.25">
      <c r="B747" s="322"/>
      <c r="C747" s="139"/>
      <c r="D747" s="139"/>
      <c r="E747" s="139"/>
      <c r="F747" s="139"/>
      <c r="G747" s="139"/>
      <c r="H747" s="139"/>
      <c r="I747" s="139"/>
      <c r="J747" s="139"/>
      <c r="K747" s="139"/>
      <c r="L747" s="139"/>
      <c r="M747" s="139"/>
      <c r="N747" s="139"/>
      <c r="O747" s="139"/>
      <c r="P747" s="139"/>
      <c r="Q747" s="139"/>
      <c r="R747" s="139"/>
      <c r="S747" s="139"/>
      <c r="T747" s="139"/>
      <c r="U747" s="139"/>
      <c r="V747" s="139"/>
      <c r="W747" s="139"/>
      <c r="X747" s="139"/>
      <c r="Y747" s="139"/>
      <c r="Z747" s="139"/>
      <c r="AA747" s="139"/>
    </row>
    <row r="748" spans="2:27" s="1" customFormat="1" x14ac:dyDescent="0.25">
      <c r="B748" s="322"/>
      <c r="C748" s="139"/>
      <c r="D748" s="139"/>
      <c r="E748" s="139"/>
      <c r="F748" s="139"/>
      <c r="G748" s="139"/>
      <c r="H748" s="139"/>
      <c r="I748" s="139"/>
      <c r="J748" s="139"/>
      <c r="K748" s="139"/>
      <c r="L748" s="139"/>
      <c r="M748" s="139"/>
      <c r="N748" s="139"/>
      <c r="O748" s="139"/>
      <c r="P748" s="139"/>
      <c r="Q748" s="139"/>
      <c r="R748" s="139"/>
      <c r="S748" s="139"/>
      <c r="T748" s="139"/>
      <c r="U748" s="139"/>
      <c r="V748" s="139"/>
      <c r="W748" s="139"/>
      <c r="X748" s="139"/>
      <c r="Y748" s="139"/>
      <c r="Z748" s="139"/>
      <c r="AA748" s="139"/>
    </row>
    <row r="749" spans="2:27" s="1" customFormat="1" x14ac:dyDescent="0.25">
      <c r="B749" s="322"/>
      <c r="C749" s="139"/>
      <c r="D749" s="139"/>
      <c r="E749" s="139"/>
      <c r="F749" s="139"/>
      <c r="G749" s="139"/>
      <c r="H749" s="139"/>
      <c r="I749" s="139"/>
      <c r="J749" s="139"/>
      <c r="K749" s="139"/>
      <c r="L749" s="139"/>
      <c r="M749" s="139"/>
      <c r="N749" s="139"/>
      <c r="O749" s="139"/>
      <c r="P749" s="139"/>
      <c r="Q749" s="139"/>
      <c r="R749" s="139"/>
      <c r="S749" s="139"/>
      <c r="T749" s="139"/>
      <c r="U749" s="139"/>
      <c r="V749" s="139"/>
      <c r="W749" s="139"/>
      <c r="X749" s="139"/>
      <c r="Y749" s="139"/>
      <c r="Z749" s="139"/>
      <c r="AA749" s="139"/>
    </row>
    <row r="750" spans="2:27" s="1" customFormat="1" x14ac:dyDescent="0.25">
      <c r="B750" s="322"/>
      <c r="C750" s="139"/>
      <c r="D750" s="139"/>
      <c r="E750" s="139"/>
      <c r="F750" s="139"/>
      <c r="G750" s="139"/>
      <c r="H750" s="139"/>
      <c r="I750" s="139"/>
      <c r="J750" s="139"/>
      <c r="K750" s="139"/>
      <c r="L750" s="139"/>
      <c r="M750" s="139"/>
      <c r="N750" s="139"/>
      <c r="O750" s="139"/>
      <c r="P750" s="139"/>
      <c r="Q750" s="139"/>
      <c r="R750" s="139"/>
      <c r="S750" s="139"/>
      <c r="T750" s="139"/>
      <c r="U750" s="139"/>
      <c r="V750" s="139"/>
      <c r="W750" s="139"/>
      <c r="X750" s="139"/>
      <c r="Y750" s="139"/>
      <c r="Z750" s="139"/>
      <c r="AA750" s="139"/>
    </row>
    <row r="751" spans="2:27" s="1" customFormat="1" x14ac:dyDescent="0.25">
      <c r="B751" s="322"/>
      <c r="C751" s="139"/>
      <c r="D751" s="139"/>
      <c r="E751" s="139"/>
      <c r="F751" s="139"/>
      <c r="G751" s="139"/>
      <c r="H751" s="139"/>
      <c r="I751" s="139"/>
      <c r="J751" s="139"/>
      <c r="K751" s="139"/>
      <c r="L751" s="139"/>
      <c r="M751" s="139"/>
      <c r="N751" s="139"/>
      <c r="O751" s="139"/>
      <c r="P751" s="139"/>
      <c r="Q751" s="139"/>
      <c r="R751" s="139"/>
      <c r="S751" s="139"/>
      <c r="T751" s="139"/>
      <c r="U751" s="139"/>
      <c r="V751" s="139"/>
      <c r="W751" s="139"/>
      <c r="X751" s="139"/>
      <c r="Y751" s="139"/>
      <c r="Z751" s="139"/>
      <c r="AA751" s="139"/>
    </row>
    <row r="752" spans="2:27" s="1" customFormat="1" x14ac:dyDescent="0.25">
      <c r="B752" s="322"/>
      <c r="C752" s="139"/>
      <c r="D752" s="139"/>
      <c r="E752" s="139"/>
      <c r="F752" s="139"/>
      <c r="G752" s="139"/>
      <c r="H752" s="139"/>
      <c r="I752" s="139"/>
      <c r="J752" s="139"/>
      <c r="K752" s="139"/>
      <c r="L752" s="139"/>
      <c r="M752" s="139"/>
      <c r="N752" s="139"/>
      <c r="O752" s="139"/>
      <c r="P752" s="139"/>
      <c r="Q752" s="139"/>
      <c r="R752" s="139"/>
      <c r="S752" s="139"/>
      <c r="T752" s="139"/>
      <c r="U752" s="139"/>
      <c r="V752" s="139"/>
      <c r="W752" s="139"/>
      <c r="X752" s="139"/>
      <c r="Y752" s="139"/>
      <c r="Z752" s="139"/>
      <c r="AA752" s="139"/>
    </row>
    <row r="753" spans="2:27" s="1" customFormat="1" x14ac:dyDescent="0.25">
      <c r="B753" s="322"/>
      <c r="C753" s="139"/>
      <c r="D753" s="139"/>
      <c r="E753" s="139"/>
      <c r="F753" s="139"/>
      <c r="G753" s="139"/>
      <c r="H753" s="139"/>
      <c r="I753" s="139"/>
      <c r="J753" s="139"/>
      <c r="K753" s="139"/>
      <c r="L753" s="139"/>
      <c r="M753" s="139"/>
      <c r="N753" s="139"/>
      <c r="O753" s="139"/>
      <c r="P753" s="139"/>
      <c r="Q753" s="139"/>
      <c r="R753" s="139"/>
      <c r="S753" s="139"/>
      <c r="T753" s="139"/>
      <c r="U753" s="139"/>
      <c r="V753" s="139"/>
      <c r="W753" s="139"/>
      <c r="X753" s="139"/>
      <c r="Y753" s="139"/>
      <c r="Z753" s="139"/>
      <c r="AA753" s="139"/>
    </row>
    <row r="754" spans="2:27" s="1" customFormat="1" x14ac:dyDescent="0.25">
      <c r="B754" s="322"/>
      <c r="C754" s="139"/>
      <c r="D754" s="139"/>
      <c r="E754" s="139"/>
      <c r="F754" s="139"/>
      <c r="G754" s="139"/>
      <c r="H754" s="139"/>
      <c r="I754" s="139"/>
      <c r="J754" s="139"/>
      <c r="K754" s="139"/>
      <c r="L754" s="139"/>
      <c r="M754" s="139"/>
      <c r="N754" s="139"/>
      <c r="O754" s="139"/>
      <c r="P754" s="139"/>
      <c r="Q754" s="139"/>
      <c r="R754" s="139"/>
      <c r="S754" s="139"/>
      <c r="T754" s="139"/>
      <c r="U754" s="139"/>
      <c r="V754" s="139"/>
      <c r="W754" s="139"/>
      <c r="X754" s="139"/>
      <c r="Y754" s="139"/>
      <c r="Z754" s="139"/>
      <c r="AA754" s="139"/>
    </row>
    <row r="755" spans="2:27" s="1" customFormat="1" x14ac:dyDescent="0.25">
      <c r="B755" s="322"/>
      <c r="C755" s="139"/>
      <c r="D755" s="139"/>
      <c r="E755" s="139"/>
      <c r="F755" s="139"/>
      <c r="G755" s="139"/>
      <c r="H755" s="139"/>
      <c r="I755" s="139"/>
      <c r="J755" s="139"/>
      <c r="K755" s="139"/>
      <c r="L755" s="139"/>
      <c r="M755" s="139"/>
      <c r="N755" s="139"/>
      <c r="O755" s="139"/>
      <c r="P755" s="139"/>
      <c r="Q755" s="139"/>
      <c r="R755" s="139"/>
      <c r="S755" s="139"/>
      <c r="T755" s="139"/>
      <c r="U755" s="139"/>
      <c r="V755" s="139"/>
      <c r="W755" s="139"/>
      <c r="X755" s="139"/>
      <c r="Y755" s="139"/>
      <c r="Z755" s="139"/>
      <c r="AA755" s="139"/>
    </row>
    <row r="756" spans="2:27" s="1" customFormat="1" x14ac:dyDescent="0.25">
      <c r="B756" s="322"/>
      <c r="C756" s="139"/>
      <c r="D756" s="139"/>
      <c r="E756" s="139"/>
      <c r="F756" s="139"/>
      <c r="G756" s="139"/>
      <c r="H756" s="139"/>
      <c r="I756" s="139"/>
      <c r="J756" s="139"/>
      <c r="K756" s="139"/>
      <c r="L756" s="139"/>
      <c r="M756" s="139"/>
      <c r="N756" s="139"/>
      <c r="O756" s="139"/>
      <c r="P756" s="139"/>
      <c r="Q756" s="139"/>
      <c r="R756" s="139"/>
      <c r="S756" s="139"/>
      <c r="T756" s="139"/>
      <c r="U756" s="139"/>
      <c r="V756" s="139"/>
      <c r="W756" s="139"/>
      <c r="X756" s="139"/>
      <c r="Y756" s="139"/>
      <c r="Z756" s="139"/>
      <c r="AA756" s="139"/>
    </row>
    <row r="757" spans="2:27" s="1" customFormat="1" x14ac:dyDescent="0.25">
      <c r="B757" s="322"/>
      <c r="C757" s="139"/>
      <c r="D757" s="139"/>
      <c r="E757" s="139"/>
      <c r="F757" s="139"/>
      <c r="G757" s="139"/>
      <c r="H757" s="139"/>
      <c r="I757" s="139"/>
      <c r="J757" s="139"/>
      <c r="K757" s="139"/>
      <c r="L757" s="139"/>
      <c r="M757" s="139"/>
      <c r="N757" s="139"/>
      <c r="O757" s="139"/>
      <c r="P757" s="139"/>
      <c r="Q757" s="139"/>
      <c r="R757" s="139"/>
      <c r="S757" s="139"/>
      <c r="T757" s="139"/>
      <c r="U757" s="139"/>
      <c r="V757" s="139"/>
      <c r="W757" s="139"/>
      <c r="X757" s="139"/>
      <c r="Y757" s="139"/>
      <c r="Z757" s="139"/>
      <c r="AA757" s="139"/>
    </row>
    <row r="758" spans="2:27" s="1" customFormat="1" x14ac:dyDescent="0.25">
      <c r="B758" s="322"/>
      <c r="C758" s="139"/>
      <c r="D758" s="139"/>
      <c r="E758" s="139"/>
      <c r="F758" s="139"/>
      <c r="G758" s="139"/>
      <c r="H758" s="139"/>
      <c r="I758" s="139"/>
      <c r="J758" s="139"/>
      <c r="K758" s="139"/>
      <c r="L758" s="139"/>
      <c r="M758" s="139"/>
      <c r="N758" s="139"/>
      <c r="O758" s="139"/>
      <c r="P758" s="139"/>
      <c r="Q758" s="139"/>
      <c r="R758" s="139"/>
      <c r="S758" s="139"/>
      <c r="T758" s="139"/>
      <c r="U758" s="139"/>
      <c r="V758" s="139"/>
      <c r="W758" s="139"/>
      <c r="X758" s="139"/>
      <c r="Y758" s="139"/>
      <c r="Z758" s="139"/>
      <c r="AA758" s="139"/>
    </row>
    <row r="759" spans="2:27" s="1" customFormat="1" ht="21" x14ac:dyDescent="0.35">
      <c r="B759" s="497" t="s">
        <v>308</v>
      </c>
      <c r="C759" s="498"/>
      <c r="D759" s="498"/>
      <c r="E759" s="498"/>
      <c r="F759" s="498"/>
      <c r="G759" s="498"/>
      <c r="H759" s="498"/>
      <c r="I759" s="498"/>
      <c r="J759" s="498"/>
      <c r="K759" s="498"/>
      <c r="L759" s="498"/>
      <c r="M759" s="498"/>
      <c r="N759" s="139"/>
      <c r="O759" s="139"/>
      <c r="P759" s="139"/>
      <c r="Q759" s="139"/>
      <c r="R759" s="139"/>
      <c r="S759" s="139"/>
      <c r="T759" s="139"/>
      <c r="U759" s="139"/>
      <c r="V759" s="139"/>
      <c r="W759" s="139"/>
      <c r="X759" s="139"/>
      <c r="Y759" s="139"/>
      <c r="Z759" s="139"/>
      <c r="AA759" s="139"/>
    </row>
    <row r="760" spans="2:27" s="1" customFormat="1" x14ac:dyDescent="0.25">
      <c r="B760" s="322"/>
      <c r="C760" s="139"/>
      <c r="D760" s="139"/>
      <c r="E760" s="139"/>
      <c r="F760" s="139"/>
      <c r="G760" s="139"/>
      <c r="H760" s="139"/>
      <c r="I760" s="139"/>
      <c r="J760" s="139"/>
      <c r="K760" s="139"/>
      <c r="L760" s="139"/>
      <c r="M760" s="139"/>
      <c r="N760" s="139"/>
      <c r="O760" s="139"/>
      <c r="P760" s="139"/>
      <c r="Q760" s="139"/>
      <c r="R760" s="139"/>
      <c r="S760" s="139"/>
      <c r="T760" s="139"/>
      <c r="U760" s="139"/>
      <c r="V760" s="139"/>
      <c r="W760" s="139"/>
      <c r="X760" s="139"/>
      <c r="Y760" s="139"/>
      <c r="Z760" s="139"/>
      <c r="AA760" s="139"/>
    </row>
    <row r="761" spans="2:27" s="1" customFormat="1" x14ac:dyDescent="0.25">
      <c r="B761" s="499" t="s">
        <v>309</v>
      </c>
      <c r="C761" s="499"/>
      <c r="D761" s="499"/>
      <c r="E761" s="499"/>
      <c r="F761" s="499"/>
      <c r="G761" s="499"/>
      <c r="H761" s="499"/>
      <c r="I761" s="499"/>
      <c r="J761" s="499"/>
      <c r="K761" s="462"/>
      <c r="L761" s="500" t="s">
        <v>310</v>
      </c>
      <c r="M761" s="500"/>
      <c r="N761" s="494"/>
      <c r="O761" s="494"/>
      <c r="P761" s="494"/>
      <c r="Q761" s="494"/>
      <c r="R761" s="494"/>
      <c r="S761" s="494"/>
      <c r="T761" s="494"/>
      <c r="U761" s="494"/>
      <c r="V761" s="494"/>
      <c r="W761" s="494"/>
      <c r="X761" s="139"/>
      <c r="Y761" s="139"/>
      <c r="Z761" s="139"/>
      <c r="AA761" s="139"/>
    </row>
    <row r="762" spans="2:27" ht="21" x14ac:dyDescent="0.35">
      <c r="B762" s="320" t="s">
        <v>263</v>
      </c>
    </row>
    <row r="763" spans="2:27" x14ac:dyDescent="0.25">
      <c r="B763" s="331" t="s">
        <v>180</v>
      </c>
      <c r="C763" s="253">
        <v>0</v>
      </c>
      <c r="D763" s="253">
        <v>1</v>
      </c>
      <c r="E763" s="253">
        <v>2</v>
      </c>
      <c r="F763" s="253">
        <v>3</v>
      </c>
      <c r="G763" s="253">
        <v>4</v>
      </c>
      <c r="H763" s="253">
        <v>5</v>
      </c>
      <c r="I763" s="253">
        <v>6</v>
      </c>
      <c r="J763" s="253">
        <v>7</v>
      </c>
      <c r="K763" s="253">
        <v>8</v>
      </c>
      <c r="L763" s="253">
        <v>9</v>
      </c>
      <c r="M763" s="253">
        <v>10</v>
      </c>
      <c r="N763" s="253">
        <v>11</v>
      </c>
      <c r="O763" s="253">
        <v>12</v>
      </c>
      <c r="P763" s="253">
        <v>13</v>
      </c>
      <c r="Q763" s="253">
        <v>14</v>
      </c>
      <c r="R763" s="253">
        <v>15</v>
      </c>
      <c r="S763" s="253">
        <v>16</v>
      </c>
      <c r="T763" s="253">
        <v>17</v>
      </c>
      <c r="U763" s="253">
        <v>18</v>
      </c>
      <c r="V763" s="253">
        <v>19</v>
      </c>
      <c r="W763" s="253">
        <v>20</v>
      </c>
      <c r="X763" s="253">
        <v>21</v>
      </c>
      <c r="Y763" s="253">
        <v>22</v>
      </c>
      <c r="Z763" s="253">
        <v>23</v>
      </c>
      <c r="AA763" s="253">
        <v>24</v>
      </c>
    </row>
    <row r="764" spans="2:27" x14ac:dyDescent="0.25">
      <c r="B764" s="325" t="s">
        <v>177</v>
      </c>
      <c r="C764" s="326">
        <f>C235+C259+C283+C320+C344+C368+C404+C428+C452+C488+C512+C536+C572+C596+C620+C656+C680+C704</f>
        <v>0</v>
      </c>
      <c r="D764" s="326">
        <f t="shared" ref="D764:G764" si="444">D235+D259+D283+D320+D344+D368+D404+D428+D452+D488+D512+D536+D572+D596+D620+D656+D680+D704</f>
        <v>0</v>
      </c>
      <c r="E764" s="326">
        <f t="shared" si="444"/>
        <v>0</v>
      </c>
      <c r="F764" s="326">
        <f t="shared" si="444"/>
        <v>0</v>
      </c>
      <c r="G764" s="326">
        <f t="shared" si="444"/>
        <v>0</v>
      </c>
      <c r="H764" s="326">
        <f t="shared" ref="H764:AA764" si="445">H235+H259+H283+H320+H344+H368+H404+H428+H452+H488+H512+H536+H572+H596+H620+H656+H680+H704</f>
        <v>0</v>
      </c>
      <c r="I764" s="326">
        <f t="shared" si="445"/>
        <v>0</v>
      </c>
      <c r="J764" s="326">
        <f t="shared" si="445"/>
        <v>0</v>
      </c>
      <c r="K764" s="326">
        <f t="shared" si="445"/>
        <v>0</v>
      </c>
      <c r="L764" s="326">
        <f t="shared" si="445"/>
        <v>0</v>
      </c>
      <c r="M764" s="326">
        <f t="shared" si="445"/>
        <v>0</v>
      </c>
      <c r="N764" s="326">
        <f t="shared" si="445"/>
        <v>0</v>
      </c>
      <c r="O764" s="326">
        <f t="shared" si="445"/>
        <v>0</v>
      </c>
      <c r="P764" s="326">
        <f t="shared" si="445"/>
        <v>0</v>
      </c>
      <c r="Q764" s="326">
        <f t="shared" si="445"/>
        <v>0</v>
      </c>
      <c r="R764" s="326">
        <f t="shared" si="445"/>
        <v>0</v>
      </c>
      <c r="S764" s="326">
        <f t="shared" si="445"/>
        <v>0</v>
      </c>
      <c r="T764" s="326">
        <f t="shared" si="445"/>
        <v>0</v>
      </c>
      <c r="U764" s="326">
        <f t="shared" si="445"/>
        <v>0</v>
      </c>
      <c r="V764" s="326">
        <f t="shared" si="445"/>
        <v>0</v>
      </c>
      <c r="W764" s="326">
        <f t="shared" si="445"/>
        <v>0</v>
      </c>
      <c r="X764" s="326">
        <f t="shared" si="445"/>
        <v>0</v>
      </c>
      <c r="Y764" s="326">
        <f t="shared" si="445"/>
        <v>0</v>
      </c>
      <c r="Z764" s="326">
        <f t="shared" si="445"/>
        <v>0</v>
      </c>
      <c r="AA764" s="326">
        <f t="shared" si="445"/>
        <v>0</v>
      </c>
    </row>
    <row r="765" spans="2:27" x14ac:dyDescent="0.25">
      <c r="B765" s="327" t="s">
        <v>178</v>
      </c>
      <c r="C765" s="328">
        <f>C237+C261+C285+C322+C346+C370+C406+C430+C454+C490+C514+C538+C574+C598+C622+C658+C682+C706</f>
        <v>0</v>
      </c>
      <c r="D765" s="328">
        <f t="shared" ref="D765:G765" si="446">D237+D261+D285+D322+D346+D370+D406+D430+D454+D490+D514+D538+D574+D598+D622+D658+D682+D706</f>
        <v>0</v>
      </c>
      <c r="E765" s="328">
        <f t="shared" si="446"/>
        <v>0</v>
      </c>
      <c r="F765" s="328">
        <f t="shared" si="446"/>
        <v>0</v>
      </c>
      <c r="G765" s="328">
        <f t="shared" si="446"/>
        <v>0</v>
      </c>
      <c r="H765" s="328">
        <f t="shared" ref="H765:AA765" si="447">H237+H261+H285+H322+H346+H370+H406+H430+H454+H490+H514+H538+H574+H598+H622+H658+H682+H706</f>
        <v>0</v>
      </c>
      <c r="I765" s="328">
        <f t="shared" si="447"/>
        <v>0</v>
      </c>
      <c r="J765" s="328">
        <f t="shared" si="447"/>
        <v>0</v>
      </c>
      <c r="K765" s="328">
        <f t="shared" si="447"/>
        <v>0</v>
      </c>
      <c r="L765" s="328">
        <f t="shared" si="447"/>
        <v>0</v>
      </c>
      <c r="M765" s="328">
        <f t="shared" si="447"/>
        <v>0</v>
      </c>
      <c r="N765" s="328">
        <f t="shared" si="447"/>
        <v>0</v>
      </c>
      <c r="O765" s="328">
        <f t="shared" si="447"/>
        <v>0</v>
      </c>
      <c r="P765" s="328">
        <f t="shared" si="447"/>
        <v>0</v>
      </c>
      <c r="Q765" s="328">
        <f t="shared" si="447"/>
        <v>0</v>
      </c>
      <c r="R765" s="328">
        <f t="shared" si="447"/>
        <v>0</v>
      </c>
      <c r="S765" s="328">
        <f t="shared" si="447"/>
        <v>0</v>
      </c>
      <c r="T765" s="328">
        <f t="shared" si="447"/>
        <v>0</v>
      </c>
      <c r="U765" s="328">
        <f t="shared" si="447"/>
        <v>0</v>
      </c>
      <c r="V765" s="328">
        <f t="shared" si="447"/>
        <v>0</v>
      </c>
      <c r="W765" s="328">
        <f t="shared" si="447"/>
        <v>0</v>
      </c>
      <c r="X765" s="328">
        <f t="shared" si="447"/>
        <v>0</v>
      </c>
      <c r="Y765" s="328">
        <f t="shared" si="447"/>
        <v>0</v>
      </c>
      <c r="Z765" s="328">
        <f t="shared" si="447"/>
        <v>0</v>
      </c>
      <c r="AA765" s="328">
        <f t="shared" si="447"/>
        <v>0</v>
      </c>
    </row>
    <row r="766" spans="2:27" x14ac:dyDescent="0.25">
      <c r="B766" s="325" t="s">
        <v>179</v>
      </c>
      <c r="C766" s="326">
        <f>C764+C765</f>
        <v>0</v>
      </c>
      <c r="D766" s="326">
        <f t="shared" ref="D766:G766" si="448">D764+D765</f>
        <v>0</v>
      </c>
      <c r="E766" s="326">
        <f t="shared" si="448"/>
        <v>0</v>
      </c>
      <c r="F766" s="326">
        <f t="shared" si="448"/>
        <v>0</v>
      </c>
      <c r="G766" s="326">
        <f t="shared" si="448"/>
        <v>0</v>
      </c>
      <c r="H766" s="326">
        <f t="shared" ref="H766:AA766" si="449">H764+H765</f>
        <v>0</v>
      </c>
      <c r="I766" s="326">
        <f t="shared" si="449"/>
        <v>0</v>
      </c>
      <c r="J766" s="326">
        <f t="shared" si="449"/>
        <v>0</v>
      </c>
      <c r="K766" s="326">
        <f t="shared" si="449"/>
        <v>0</v>
      </c>
      <c r="L766" s="326">
        <f t="shared" si="449"/>
        <v>0</v>
      </c>
      <c r="M766" s="326">
        <f t="shared" si="449"/>
        <v>0</v>
      </c>
      <c r="N766" s="326">
        <f t="shared" si="449"/>
        <v>0</v>
      </c>
      <c r="O766" s="326">
        <f t="shared" si="449"/>
        <v>0</v>
      </c>
      <c r="P766" s="326">
        <f t="shared" si="449"/>
        <v>0</v>
      </c>
      <c r="Q766" s="326">
        <f t="shared" si="449"/>
        <v>0</v>
      </c>
      <c r="R766" s="326">
        <f t="shared" si="449"/>
        <v>0</v>
      </c>
      <c r="S766" s="326">
        <f t="shared" si="449"/>
        <v>0</v>
      </c>
      <c r="T766" s="326">
        <f t="shared" si="449"/>
        <v>0</v>
      </c>
      <c r="U766" s="326">
        <f t="shared" si="449"/>
        <v>0</v>
      </c>
      <c r="V766" s="326">
        <f t="shared" si="449"/>
        <v>0</v>
      </c>
      <c r="W766" s="326">
        <f t="shared" si="449"/>
        <v>0</v>
      </c>
      <c r="X766" s="326">
        <f t="shared" si="449"/>
        <v>0</v>
      </c>
      <c r="Y766" s="326">
        <f t="shared" si="449"/>
        <v>0</v>
      </c>
      <c r="Z766" s="326">
        <f t="shared" si="449"/>
        <v>0</v>
      </c>
      <c r="AA766" s="326">
        <f t="shared" si="449"/>
        <v>0</v>
      </c>
    </row>
    <row r="767" spans="2:27" x14ac:dyDescent="0.25">
      <c r="B767" s="329" t="s">
        <v>247</v>
      </c>
      <c r="C767" s="330">
        <f t="shared" ref="C767:G767" si="450">C298+C383+C467+C551+C635+C719</f>
        <v>0</v>
      </c>
      <c r="D767" s="330">
        <f t="shared" si="450"/>
        <v>0</v>
      </c>
      <c r="E767" s="330">
        <f t="shared" si="450"/>
        <v>0</v>
      </c>
      <c r="F767" s="330">
        <f t="shared" si="450"/>
        <v>0</v>
      </c>
      <c r="G767" s="330">
        <f t="shared" si="450"/>
        <v>0</v>
      </c>
      <c r="H767" s="330">
        <f t="shared" ref="H767:AA767" si="451">H298+H383+H467+H551+H635+H719</f>
        <v>0</v>
      </c>
      <c r="I767" s="330">
        <f t="shared" si="451"/>
        <v>0</v>
      </c>
      <c r="J767" s="330">
        <f t="shared" si="451"/>
        <v>0</v>
      </c>
      <c r="K767" s="330">
        <f t="shared" si="451"/>
        <v>0</v>
      </c>
      <c r="L767" s="330">
        <f t="shared" si="451"/>
        <v>0</v>
      </c>
      <c r="M767" s="330">
        <f t="shared" si="451"/>
        <v>0</v>
      </c>
      <c r="N767" s="330">
        <f t="shared" si="451"/>
        <v>0</v>
      </c>
      <c r="O767" s="330">
        <f t="shared" si="451"/>
        <v>0</v>
      </c>
      <c r="P767" s="330">
        <f t="shared" si="451"/>
        <v>0</v>
      </c>
      <c r="Q767" s="330">
        <f t="shared" si="451"/>
        <v>0</v>
      </c>
      <c r="R767" s="330">
        <f t="shared" si="451"/>
        <v>0</v>
      </c>
      <c r="S767" s="330">
        <f t="shared" si="451"/>
        <v>0</v>
      </c>
      <c r="T767" s="330">
        <f t="shared" si="451"/>
        <v>0</v>
      </c>
      <c r="U767" s="330">
        <f t="shared" si="451"/>
        <v>0</v>
      </c>
      <c r="V767" s="330">
        <f t="shared" si="451"/>
        <v>0</v>
      </c>
      <c r="W767" s="330">
        <f t="shared" si="451"/>
        <v>0</v>
      </c>
      <c r="X767" s="330">
        <f t="shared" si="451"/>
        <v>0</v>
      </c>
      <c r="Y767" s="330">
        <f t="shared" si="451"/>
        <v>0</v>
      </c>
      <c r="Z767" s="330">
        <f t="shared" si="451"/>
        <v>0</v>
      </c>
      <c r="AA767" s="330">
        <f t="shared" si="451"/>
        <v>0</v>
      </c>
    </row>
    <row r="768" spans="2:27" x14ac:dyDescent="0.25">
      <c r="B768" s="325" t="s">
        <v>248</v>
      </c>
      <c r="C768" s="326">
        <f t="shared" ref="C768:AA768" si="452">C119</f>
        <v>0</v>
      </c>
      <c r="D768" s="326">
        <f t="shared" si="452"/>
        <v>0</v>
      </c>
      <c r="E768" s="326">
        <f t="shared" si="452"/>
        <v>0</v>
      </c>
      <c r="F768" s="326">
        <f t="shared" si="452"/>
        <v>0</v>
      </c>
      <c r="G768" s="326">
        <f t="shared" si="452"/>
        <v>0</v>
      </c>
      <c r="H768" s="326">
        <f t="shared" si="452"/>
        <v>0</v>
      </c>
      <c r="I768" s="326">
        <f t="shared" si="452"/>
        <v>0</v>
      </c>
      <c r="J768" s="326">
        <f t="shared" si="452"/>
        <v>0</v>
      </c>
      <c r="K768" s="326">
        <f t="shared" si="452"/>
        <v>0</v>
      </c>
      <c r="L768" s="326">
        <f t="shared" si="452"/>
        <v>0</v>
      </c>
      <c r="M768" s="326">
        <f t="shared" si="452"/>
        <v>0</v>
      </c>
      <c r="N768" s="326">
        <f t="shared" si="452"/>
        <v>0</v>
      </c>
      <c r="O768" s="326">
        <f t="shared" si="452"/>
        <v>0</v>
      </c>
      <c r="P768" s="326">
        <f t="shared" si="452"/>
        <v>0</v>
      </c>
      <c r="Q768" s="326">
        <f t="shared" si="452"/>
        <v>0</v>
      </c>
      <c r="R768" s="326">
        <f t="shared" si="452"/>
        <v>0</v>
      </c>
      <c r="S768" s="326">
        <f t="shared" si="452"/>
        <v>0</v>
      </c>
      <c r="T768" s="326">
        <f t="shared" si="452"/>
        <v>0</v>
      </c>
      <c r="U768" s="326">
        <f t="shared" si="452"/>
        <v>0</v>
      </c>
      <c r="V768" s="326">
        <f t="shared" si="452"/>
        <v>0</v>
      </c>
      <c r="W768" s="326">
        <f t="shared" si="452"/>
        <v>0</v>
      </c>
      <c r="X768" s="326">
        <f t="shared" si="452"/>
        <v>0</v>
      </c>
      <c r="Y768" s="326">
        <f t="shared" si="452"/>
        <v>0</v>
      </c>
      <c r="Z768" s="326">
        <f t="shared" si="452"/>
        <v>0</v>
      </c>
      <c r="AA768" s="326">
        <f t="shared" si="452"/>
        <v>0</v>
      </c>
    </row>
    <row r="769" spans="2:27" x14ac:dyDescent="0.25">
      <c r="B769" s="325" t="s">
        <v>260</v>
      </c>
      <c r="C769" s="326">
        <f>C150</f>
        <v>0</v>
      </c>
      <c r="D769" s="326">
        <f t="shared" ref="D769:AA769" si="453">D150</f>
        <v>0</v>
      </c>
      <c r="E769" s="326">
        <f t="shared" si="453"/>
        <v>0</v>
      </c>
      <c r="F769" s="326">
        <f t="shared" si="453"/>
        <v>0</v>
      </c>
      <c r="G769" s="326">
        <f t="shared" si="453"/>
        <v>0</v>
      </c>
      <c r="H769" s="326">
        <f t="shared" si="453"/>
        <v>0</v>
      </c>
      <c r="I769" s="326">
        <f t="shared" si="453"/>
        <v>0</v>
      </c>
      <c r="J769" s="326">
        <f t="shared" si="453"/>
        <v>0</v>
      </c>
      <c r="K769" s="326">
        <f t="shared" si="453"/>
        <v>0</v>
      </c>
      <c r="L769" s="326">
        <f t="shared" si="453"/>
        <v>0</v>
      </c>
      <c r="M769" s="326">
        <f t="shared" si="453"/>
        <v>0</v>
      </c>
      <c r="N769" s="326">
        <f t="shared" si="453"/>
        <v>0</v>
      </c>
      <c r="O769" s="326">
        <f t="shared" si="453"/>
        <v>0</v>
      </c>
      <c r="P769" s="326">
        <f t="shared" si="453"/>
        <v>0</v>
      </c>
      <c r="Q769" s="326">
        <f t="shared" si="453"/>
        <v>0</v>
      </c>
      <c r="R769" s="326">
        <f t="shared" si="453"/>
        <v>0</v>
      </c>
      <c r="S769" s="326">
        <f t="shared" si="453"/>
        <v>0</v>
      </c>
      <c r="T769" s="326">
        <f t="shared" si="453"/>
        <v>0</v>
      </c>
      <c r="U769" s="326">
        <f t="shared" si="453"/>
        <v>0</v>
      </c>
      <c r="V769" s="326">
        <f t="shared" si="453"/>
        <v>0</v>
      </c>
      <c r="W769" s="326">
        <f t="shared" si="453"/>
        <v>0</v>
      </c>
      <c r="X769" s="326">
        <f t="shared" si="453"/>
        <v>0</v>
      </c>
      <c r="Y769" s="326">
        <f t="shared" si="453"/>
        <v>0</v>
      </c>
      <c r="Z769" s="326">
        <f t="shared" si="453"/>
        <v>0</v>
      </c>
      <c r="AA769" s="326">
        <f t="shared" si="453"/>
        <v>0</v>
      </c>
    </row>
    <row r="770" spans="2:27" x14ac:dyDescent="0.25">
      <c r="B770" s="325" t="s">
        <v>261</v>
      </c>
      <c r="C770" s="326">
        <f>C180</f>
        <v>0</v>
      </c>
      <c r="D770" s="326">
        <f t="shared" ref="D770:AA770" si="454">D180</f>
        <v>0</v>
      </c>
      <c r="E770" s="326">
        <f t="shared" si="454"/>
        <v>0</v>
      </c>
      <c r="F770" s="326">
        <f t="shared" si="454"/>
        <v>0</v>
      </c>
      <c r="G770" s="326">
        <f t="shared" si="454"/>
        <v>0</v>
      </c>
      <c r="H770" s="326">
        <f t="shared" si="454"/>
        <v>0</v>
      </c>
      <c r="I770" s="326">
        <f t="shared" si="454"/>
        <v>0</v>
      </c>
      <c r="J770" s="326">
        <f t="shared" si="454"/>
        <v>0</v>
      </c>
      <c r="K770" s="326">
        <f t="shared" si="454"/>
        <v>0</v>
      </c>
      <c r="L770" s="326">
        <f t="shared" si="454"/>
        <v>0</v>
      </c>
      <c r="M770" s="326">
        <f t="shared" si="454"/>
        <v>0</v>
      </c>
      <c r="N770" s="326">
        <f t="shared" si="454"/>
        <v>0</v>
      </c>
      <c r="O770" s="326">
        <f t="shared" si="454"/>
        <v>0</v>
      </c>
      <c r="P770" s="326">
        <f t="shared" si="454"/>
        <v>0</v>
      </c>
      <c r="Q770" s="326">
        <f t="shared" si="454"/>
        <v>0</v>
      </c>
      <c r="R770" s="326">
        <f t="shared" si="454"/>
        <v>0</v>
      </c>
      <c r="S770" s="326">
        <f t="shared" si="454"/>
        <v>0</v>
      </c>
      <c r="T770" s="326">
        <f t="shared" si="454"/>
        <v>0</v>
      </c>
      <c r="U770" s="326">
        <f t="shared" si="454"/>
        <v>0</v>
      </c>
      <c r="V770" s="326">
        <f t="shared" si="454"/>
        <v>0</v>
      </c>
      <c r="W770" s="326">
        <f t="shared" si="454"/>
        <v>0</v>
      </c>
      <c r="X770" s="326">
        <f t="shared" si="454"/>
        <v>0</v>
      </c>
      <c r="Y770" s="326">
        <f t="shared" si="454"/>
        <v>0</v>
      </c>
      <c r="Z770" s="326">
        <f t="shared" si="454"/>
        <v>0</v>
      </c>
      <c r="AA770" s="326">
        <f t="shared" si="454"/>
        <v>0</v>
      </c>
    </row>
    <row r="771" spans="2:27" x14ac:dyDescent="0.25">
      <c r="B771" s="327" t="s">
        <v>256</v>
      </c>
      <c r="C771" s="328">
        <f>C212</f>
        <v>0</v>
      </c>
      <c r="D771" s="328">
        <f t="shared" ref="D771:AA771" si="455">D212</f>
        <v>0</v>
      </c>
      <c r="E771" s="328">
        <f t="shared" si="455"/>
        <v>0</v>
      </c>
      <c r="F771" s="328">
        <f t="shared" si="455"/>
        <v>0</v>
      </c>
      <c r="G771" s="328">
        <f t="shared" si="455"/>
        <v>0</v>
      </c>
      <c r="H771" s="328">
        <f t="shared" si="455"/>
        <v>0</v>
      </c>
      <c r="I771" s="328">
        <f t="shared" si="455"/>
        <v>0</v>
      </c>
      <c r="J771" s="328">
        <f t="shared" si="455"/>
        <v>0</v>
      </c>
      <c r="K771" s="328">
        <f t="shared" si="455"/>
        <v>0</v>
      </c>
      <c r="L771" s="328">
        <f t="shared" si="455"/>
        <v>0</v>
      </c>
      <c r="M771" s="328">
        <f t="shared" si="455"/>
        <v>0</v>
      </c>
      <c r="N771" s="328">
        <f t="shared" si="455"/>
        <v>0</v>
      </c>
      <c r="O771" s="328">
        <f t="shared" si="455"/>
        <v>0</v>
      </c>
      <c r="P771" s="328">
        <f t="shared" si="455"/>
        <v>0</v>
      </c>
      <c r="Q771" s="328">
        <f t="shared" si="455"/>
        <v>0</v>
      </c>
      <c r="R771" s="328">
        <f t="shared" si="455"/>
        <v>0</v>
      </c>
      <c r="S771" s="328">
        <f t="shared" si="455"/>
        <v>0</v>
      </c>
      <c r="T771" s="328">
        <f t="shared" si="455"/>
        <v>0</v>
      </c>
      <c r="U771" s="328">
        <f t="shared" si="455"/>
        <v>0</v>
      </c>
      <c r="V771" s="328">
        <f t="shared" si="455"/>
        <v>0</v>
      </c>
      <c r="W771" s="328">
        <f t="shared" si="455"/>
        <v>0</v>
      </c>
      <c r="X771" s="328">
        <f t="shared" si="455"/>
        <v>0</v>
      </c>
      <c r="Y771" s="328">
        <f t="shared" si="455"/>
        <v>0</v>
      </c>
      <c r="Z771" s="328">
        <f t="shared" si="455"/>
        <v>0</v>
      </c>
      <c r="AA771" s="328">
        <f t="shared" si="455"/>
        <v>0</v>
      </c>
    </row>
    <row r="772" spans="2:27" x14ac:dyDescent="0.25">
      <c r="B772" s="323" t="s">
        <v>257</v>
      </c>
      <c r="C772" s="324">
        <f>C120</f>
        <v>0</v>
      </c>
      <c r="D772" s="324">
        <f t="shared" ref="D772:AA772" si="456">D120</f>
        <v>0</v>
      </c>
      <c r="E772" s="324">
        <f t="shared" si="456"/>
        <v>0</v>
      </c>
      <c r="F772" s="324">
        <f t="shared" si="456"/>
        <v>0</v>
      </c>
      <c r="G772" s="324">
        <f t="shared" si="456"/>
        <v>0</v>
      </c>
      <c r="H772" s="324">
        <f t="shared" si="456"/>
        <v>0</v>
      </c>
      <c r="I772" s="324">
        <f t="shared" si="456"/>
        <v>0</v>
      </c>
      <c r="J772" s="324">
        <f t="shared" si="456"/>
        <v>0</v>
      </c>
      <c r="K772" s="324">
        <f t="shared" si="456"/>
        <v>0</v>
      </c>
      <c r="L772" s="324">
        <f t="shared" si="456"/>
        <v>0</v>
      </c>
      <c r="M772" s="324">
        <f t="shared" si="456"/>
        <v>0</v>
      </c>
      <c r="N772" s="324">
        <f t="shared" si="456"/>
        <v>0</v>
      </c>
      <c r="O772" s="324">
        <f t="shared" si="456"/>
        <v>0</v>
      </c>
      <c r="P772" s="324">
        <f t="shared" si="456"/>
        <v>0</v>
      </c>
      <c r="Q772" s="324">
        <f t="shared" si="456"/>
        <v>0</v>
      </c>
      <c r="R772" s="324">
        <f t="shared" si="456"/>
        <v>0</v>
      </c>
      <c r="S772" s="324">
        <f t="shared" si="456"/>
        <v>0</v>
      </c>
      <c r="T772" s="324">
        <f t="shared" si="456"/>
        <v>0</v>
      </c>
      <c r="U772" s="324">
        <f t="shared" si="456"/>
        <v>0</v>
      </c>
      <c r="V772" s="324">
        <f t="shared" si="456"/>
        <v>0</v>
      </c>
      <c r="W772" s="324">
        <f t="shared" si="456"/>
        <v>0</v>
      </c>
      <c r="X772" s="324">
        <f t="shared" si="456"/>
        <v>0</v>
      </c>
      <c r="Y772" s="324">
        <f t="shared" si="456"/>
        <v>0</v>
      </c>
      <c r="Z772" s="324">
        <f t="shared" si="456"/>
        <v>0</v>
      </c>
      <c r="AA772" s="324">
        <f t="shared" si="456"/>
        <v>0</v>
      </c>
    </row>
    <row r="773" spans="2:27" ht="15.75" thickBot="1" x14ac:dyDescent="0.3">
      <c r="B773" s="323" t="s">
        <v>258</v>
      </c>
      <c r="C773" s="324">
        <f>C213</f>
        <v>0</v>
      </c>
      <c r="D773" s="324">
        <f t="shared" ref="D773:AA773" si="457">D213</f>
        <v>0</v>
      </c>
      <c r="E773" s="324">
        <f t="shared" si="457"/>
        <v>0</v>
      </c>
      <c r="F773" s="324">
        <f t="shared" si="457"/>
        <v>0</v>
      </c>
      <c r="G773" s="324">
        <f t="shared" si="457"/>
        <v>0</v>
      </c>
      <c r="H773" s="324">
        <f t="shared" si="457"/>
        <v>0</v>
      </c>
      <c r="I773" s="324">
        <f t="shared" si="457"/>
        <v>0</v>
      </c>
      <c r="J773" s="324">
        <f t="shared" si="457"/>
        <v>0</v>
      </c>
      <c r="K773" s="324">
        <f t="shared" si="457"/>
        <v>0</v>
      </c>
      <c r="L773" s="324">
        <f t="shared" si="457"/>
        <v>0</v>
      </c>
      <c r="M773" s="324">
        <f t="shared" si="457"/>
        <v>0</v>
      </c>
      <c r="N773" s="324">
        <f t="shared" si="457"/>
        <v>0</v>
      </c>
      <c r="O773" s="324">
        <f t="shared" si="457"/>
        <v>0</v>
      </c>
      <c r="P773" s="324">
        <f t="shared" si="457"/>
        <v>0</v>
      </c>
      <c r="Q773" s="324">
        <f t="shared" si="457"/>
        <v>0</v>
      </c>
      <c r="R773" s="324">
        <f t="shared" si="457"/>
        <v>0</v>
      </c>
      <c r="S773" s="324">
        <f t="shared" si="457"/>
        <v>0</v>
      </c>
      <c r="T773" s="324">
        <f t="shared" si="457"/>
        <v>0</v>
      </c>
      <c r="U773" s="324">
        <f t="shared" si="457"/>
        <v>0</v>
      </c>
      <c r="V773" s="324">
        <f t="shared" si="457"/>
        <v>0</v>
      </c>
      <c r="W773" s="324">
        <f t="shared" si="457"/>
        <v>0</v>
      </c>
      <c r="X773" s="324">
        <f t="shared" si="457"/>
        <v>0</v>
      </c>
      <c r="Y773" s="324">
        <f t="shared" si="457"/>
        <v>0</v>
      </c>
      <c r="Z773" s="324">
        <f t="shared" si="457"/>
        <v>0</v>
      </c>
      <c r="AA773" s="324">
        <f t="shared" si="457"/>
        <v>0</v>
      </c>
    </row>
    <row r="774" spans="2:27" ht="16.5" thickTop="1" thickBot="1" x14ac:dyDescent="0.3">
      <c r="B774" s="162" t="s">
        <v>249</v>
      </c>
      <c r="C774" s="163">
        <f>C766+C767+C768+C769+C770+C771</f>
        <v>0</v>
      </c>
      <c r="D774" s="163">
        <f t="shared" ref="D774:AA774" si="458">D766+D767+D768+D769+D770+D771</f>
        <v>0</v>
      </c>
      <c r="E774" s="163">
        <f t="shared" si="458"/>
        <v>0</v>
      </c>
      <c r="F774" s="163">
        <f t="shared" si="458"/>
        <v>0</v>
      </c>
      <c r="G774" s="163">
        <f t="shared" si="458"/>
        <v>0</v>
      </c>
      <c r="H774" s="163">
        <f t="shared" si="458"/>
        <v>0</v>
      </c>
      <c r="I774" s="163">
        <f t="shared" si="458"/>
        <v>0</v>
      </c>
      <c r="J774" s="163">
        <f t="shared" si="458"/>
        <v>0</v>
      </c>
      <c r="K774" s="163">
        <f>K766+K767+K768+K769+K770+K771</f>
        <v>0</v>
      </c>
      <c r="L774" s="163">
        <f t="shared" si="458"/>
        <v>0</v>
      </c>
      <c r="M774" s="163">
        <f t="shared" si="458"/>
        <v>0</v>
      </c>
      <c r="N774" s="163">
        <f t="shared" si="458"/>
        <v>0</v>
      </c>
      <c r="O774" s="163">
        <f t="shared" si="458"/>
        <v>0</v>
      </c>
      <c r="P774" s="163">
        <f t="shared" si="458"/>
        <v>0</v>
      </c>
      <c r="Q774" s="163">
        <f t="shared" si="458"/>
        <v>0</v>
      </c>
      <c r="R774" s="163">
        <f t="shared" si="458"/>
        <v>0</v>
      </c>
      <c r="S774" s="163">
        <f t="shared" si="458"/>
        <v>0</v>
      </c>
      <c r="T774" s="163">
        <f t="shared" si="458"/>
        <v>0</v>
      </c>
      <c r="U774" s="163">
        <f t="shared" si="458"/>
        <v>0</v>
      </c>
      <c r="V774" s="163">
        <f t="shared" si="458"/>
        <v>0</v>
      </c>
      <c r="W774" s="163">
        <f t="shared" si="458"/>
        <v>0</v>
      </c>
      <c r="X774" s="163">
        <f t="shared" si="458"/>
        <v>0</v>
      </c>
      <c r="Y774" s="163">
        <f t="shared" si="458"/>
        <v>0</v>
      </c>
      <c r="Z774" s="163">
        <f t="shared" si="458"/>
        <v>0</v>
      </c>
      <c r="AA774" s="163">
        <f t="shared" si="458"/>
        <v>0</v>
      </c>
    </row>
    <row r="775" spans="2:27" ht="16.5" thickTop="1" thickBot="1" x14ac:dyDescent="0.3">
      <c r="B775" s="162" t="s">
        <v>259</v>
      </c>
      <c r="C775" s="163">
        <f>C772+C773</f>
        <v>0</v>
      </c>
      <c r="D775" s="163">
        <f t="shared" ref="D775:AA775" si="459">D772+D773</f>
        <v>0</v>
      </c>
      <c r="E775" s="163">
        <f t="shared" si="459"/>
        <v>0</v>
      </c>
      <c r="F775" s="163">
        <f t="shared" si="459"/>
        <v>0</v>
      </c>
      <c r="G775" s="163">
        <f t="shared" si="459"/>
        <v>0</v>
      </c>
      <c r="H775" s="163">
        <f t="shared" si="459"/>
        <v>0</v>
      </c>
      <c r="I775" s="163">
        <f t="shared" si="459"/>
        <v>0</v>
      </c>
      <c r="J775" s="163">
        <f t="shared" si="459"/>
        <v>0</v>
      </c>
      <c r="K775" s="163">
        <f t="shared" si="459"/>
        <v>0</v>
      </c>
      <c r="L775" s="163">
        <f t="shared" si="459"/>
        <v>0</v>
      </c>
      <c r="M775" s="163">
        <f t="shared" si="459"/>
        <v>0</v>
      </c>
      <c r="N775" s="163">
        <f t="shared" si="459"/>
        <v>0</v>
      </c>
      <c r="O775" s="163">
        <f t="shared" si="459"/>
        <v>0</v>
      </c>
      <c r="P775" s="163">
        <f t="shared" si="459"/>
        <v>0</v>
      </c>
      <c r="Q775" s="163">
        <f t="shared" si="459"/>
        <v>0</v>
      </c>
      <c r="R775" s="163">
        <f t="shared" si="459"/>
        <v>0</v>
      </c>
      <c r="S775" s="163">
        <f t="shared" si="459"/>
        <v>0</v>
      </c>
      <c r="T775" s="163">
        <f t="shared" si="459"/>
        <v>0</v>
      </c>
      <c r="U775" s="163">
        <f t="shared" si="459"/>
        <v>0</v>
      </c>
      <c r="V775" s="163">
        <f t="shared" si="459"/>
        <v>0</v>
      </c>
      <c r="W775" s="163">
        <f t="shared" si="459"/>
        <v>0</v>
      </c>
      <c r="X775" s="163">
        <f t="shared" si="459"/>
        <v>0</v>
      </c>
      <c r="Y775" s="163">
        <f t="shared" si="459"/>
        <v>0</v>
      </c>
      <c r="Z775" s="163">
        <f t="shared" si="459"/>
        <v>0</v>
      </c>
      <c r="AA775" s="163">
        <f t="shared" si="459"/>
        <v>0</v>
      </c>
    </row>
    <row r="776" spans="2:27" ht="15.75" thickTop="1" x14ac:dyDescent="0.25">
      <c r="B776" s="161"/>
      <c r="C776" s="152"/>
      <c r="D776" s="152"/>
    </row>
    <row r="777" spans="2:27" x14ac:dyDescent="0.25">
      <c r="B777" s="153"/>
    </row>
  </sheetData>
  <sheetProtection algorithmName="SHA-512" hashValue="zPdtQ0kwPP/9Nj+tTQ4660ZGrEgUn3yr3ZaY5k0Vv3AqzgqEj4wxWCmXb5zLGc1hIeZIOaMpStbYRom8LsOntA==" saltValue="8hJYYho1ybu/k3sZVt1xFQ==" spinCount="100000" sheet="1" objects="1" scenarios="1"/>
  <mergeCells count="73">
    <mergeCell ref="K75:M75"/>
    <mergeCell ref="C40:E40"/>
    <mergeCell ref="C41:E41"/>
    <mergeCell ref="G40:I40"/>
    <mergeCell ref="G41:I41"/>
    <mergeCell ref="K40:M40"/>
    <mergeCell ref="K41:M41"/>
    <mergeCell ref="G45:I45"/>
    <mergeCell ref="G46:I46"/>
    <mergeCell ref="C75:E75"/>
    <mergeCell ref="G74:I74"/>
    <mergeCell ref="G75:I75"/>
    <mergeCell ref="K74:M74"/>
    <mergeCell ref="C716:AA716"/>
    <mergeCell ref="C376:AA376"/>
    <mergeCell ref="C380:AA380"/>
    <mergeCell ref="C460:AA460"/>
    <mergeCell ref="C464:AA464"/>
    <mergeCell ref="C544:AA544"/>
    <mergeCell ref="C548:AA548"/>
    <mergeCell ref="C628:AA628"/>
    <mergeCell ref="C632:AA632"/>
    <mergeCell ref="C712:AA712"/>
    <mergeCell ref="C47:E47"/>
    <mergeCell ref="G47:I47"/>
    <mergeCell ref="K47:M47"/>
    <mergeCell ref="C46:E46"/>
    <mergeCell ref="G43:I43"/>
    <mergeCell ref="G44:I44"/>
    <mergeCell ref="K43:M43"/>
    <mergeCell ref="K44:M44"/>
    <mergeCell ref="K45:M45"/>
    <mergeCell ref="K46:M46"/>
    <mergeCell ref="C44:E44"/>
    <mergeCell ref="C43:E43"/>
    <mergeCell ref="C45:E45"/>
    <mergeCell ref="K80:M80"/>
    <mergeCell ref="C78:E78"/>
    <mergeCell ref="B76:E76"/>
    <mergeCell ref="F76:I76"/>
    <mergeCell ref="J76:M76"/>
    <mergeCell ref="B42:E42"/>
    <mergeCell ref="F42:I42"/>
    <mergeCell ref="J42:M42"/>
    <mergeCell ref="B1:I4"/>
    <mergeCell ref="C295:AA295"/>
    <mergeCell ref="C81:E81"/>
    <mergeCell ref="G81:I81"/>
    <mergeCell ref="K81:M81"/>
    <mergeCell ref="C77:E77"/>
    <mergeCell ref="G77:I77"/>
    <mergeCell ref="K77:M77"/>
    <mergeCell ref="B87:M88"/>
    <mergeCell ref="C74:E74"/>
    <mergeCell ref="C291:AA291"/>
    <mergeCell ref="C80:E80"/>
    <mergeCell ref="G80:I80"/>
    <mergeCell ref="B759:M759"/>
    <mergeCell ref="B761:J761"/>
    <mergeCell ref="L761:M761"/>
    <mergeCell ref="B5:D5"/>
    <mergeCell ref="B721:M722"/>
    <mergeCell ref="B723:M724"/>
    <mergeCell ref="B122:M122"/>
    <mergeCell ref="B152:M152"/>
    <mergeCell ref="B182:E182"/>
    <mergeCell ref="B90:M90"/>
    <mergeCell ref="B10:M11"/>
    <mergeCell ref="G78:I78"/>
    <mergeCell ref="K78:M78"/>
    <mergeCell ref="C79:E79"/>
    <mergeCell ref="G79:I79"/>
    <mergeCell ref="K79:M79"/>
  </mergeCells>
  <pageMargins left="0.7" right="0.7" top="0.78740157499999996" bottom="0.78740157499999996" header="0.3" footer="0.3"/>
  <pageSetup paperSize="11"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Drop Down 6">
              <controlPr locked="0" defaultSize="0" autoLine="0" autoPict="0">
                <anchor moveWithCells="1">
                  <from>
                    <xdr:col>1</xdr:col>
                    <xdr:colOff>0</xdr:colOff>
                    <xdr:row>13</xdr:row>
                    <xdr:rowOff>9525</xdr:rowOff>
                  </from>
                  <to>
                    <xdr:col>1</xdr:col>
                    <xdr:colOff>1981200</xdr:colOff>
                    <xdr:row>13</xdr:row>
                    <xdr:rowOff>180975</xdr:rowOff>
                  </to>
                </anchor>
              </controlPr>
            </control>
          </mc:Choice>
        </mc:AlternateContent>
        <mc:AlternateContent xmlns:mc="http://schemas.openxmlformats.org/markup-compatibility/2006">
          <mc:Choice Requires="x14">
            <control shapeId="1032" r:id="rId5" name="Drop Down 8">
              <controlPr defaultSize="0" autoLine="0" autoPict="0">
                <anchor moveWithCells="1">
                  <from>
                    <xdr:col>2</xdr:col>
                    <xdr:colOff>9525</xdr:colOff>
                    <xdr:row>36</xdr:row>
                    <xdr:rowOff>180975</xdr:rowOff>
                  </from>
                  <to>
                    <xdr:col>5</xdr:col>
                    <xdr:colOff>0</xdr:colOff>
                    <xdr:row>39</xdr:row>
                    <xdr:rowOff>180975</xdr:rowOff>
                  </to>
                </anchor>
              </controlPr>
            </control>
          </mc:Choice>
        </mc:AlternateContent>
        <mc:AlternateContent xmlns:mc="http://schemas.openxmlformats.org/markup-compatibility/2006">
          <mc:Choice Requires="x14">
            <control shapeId="1034" r:id="rId6" name="Drop Down 10">
              <controlPr defaultSize="0" autoLine="0" autoPict="0">
                <anchor moveWithCells="1">
                  <from>
                    <xdr:col>2</xdr:col>
                    <xdr:colOff>9525</xdr:colOff>
                    <xdr:row>40</xdr:row>
                    <xdr:rowOff>9525</xdr:rowOff>
                  </from>
                  <to>
                    <xdr:col>5</xdr:col>
                    <xdr:colOff>0</xdr:colOff>
                    <xdr:row>40</xdr:row>
                    <xdr:rowOff>190500</xdr:rowOff>
                  </to>
                </anchor>
              </controlPr>
            </control>
          </mc:Choice>
        </mc:AlternateContent>
        <mc:AlternateContent xmlns:mc="http://schemas.openxmlformats.org/markup-compatibility/2006">
          <mc:Choice Requires="x14">
            <control shapeId="1035" r:id="rId7" name="Drop Down 11">
              <controlPr locked="0" defaultSize="0" autoLine="0" autoPict="0">
                <anchor moveWithCells="1">
                  <from>
                    <xdr:col>1</xdr:col>
                    <xdr:colOff>9525</xdr:colOff>
                    <xdr:row>24</xdr:row>
                    <xdr:rowOff>9525</xdr:rowOff>
                  </from>
                  <to>
                    <xdr:col>1</xdr:col>
                    <xdr:colOff>1981200</xdr:colOff>
                    <xdr:row>24</xdr:row>
                    <xdr:rowOff>190500</xdr:rowOff>
                  </to>
                </anchor>
              </controlPr>
            </control>
          </mc:Choice>
        </mc:AlternateContent>
        <mc:AlternateContent xmlns:mc="http://schemas.openxmlformats.org/markup-compatibility/2006">
          <mc:Choice Requires="x14">
            <control shapeId="1038" r:id="rId8" name="Drop Down 14">
              <controlPr defaultSize="0" autoLine="0" autoPict="0">
                <anchor moveWithCells="1">
                  <from>
                    <xdr:col>6</xdr:col>
                    <xdr:colOff>0</xdr:colOff>
                    <xdr:row>40</xdr:row>
                    <xdr:rowOff>0</xdr:rowOff>
                  </from>
                  <to>
                    <xdr:col>8</xdr:col>
                    <xdr:colOff>742950</xdr:colOff>
                    <xdr:row>40</xdr:row>
                    <xdr:rowOff>190500</xdr:rowOff>
                  </to>
                </anchor>
              </controlPr>
            </control>
          </mc:Choice>
        </mc:AlternateContent>
        <mc:AlternateContent xmlns:mc="http://schemas.openxmlformats.org/markup-compatibility/2006">
          <mc:Choice Requires="x14">
            <control shapeId="1045" r:id="rId9" name="Drop Down 21">
              <controlPr defaultSize="0" autoLine="0" autoPict="0">
                <anchor moveWithCells="1">
                  <from>
                    <xdr:col>10</xdr:col>
                    <xdr:colOff>9525</xdr:colOff>
                    <xdr:row>40</xdr:row>
                    <xdr:rowOff>9525</xdr:rowOff>
                  </from>
                  <to>
                    <xdr:col>12</xdr:col>
                    <xdr:colOff>733425</xdr:colOff>
                    <xdr:row>40</xdr:row>
                    <xdr:rowOff>200025</xdr:rowOff>
                  </to>
                </anchor>
              </controlPr>
            </control>
          </mc:Choice>
        </mc:AlternateContent>
        <mc:AlternateContent xmlns:mc="http://schemas.openxmlformats.org/markup-compatibility/2006">
          <mc:Choice Requires="x14">
            <control shapeId="1052" r:id="rId10" name="Drop Down 28">
              <controlPr defaultSize="0" autoLine="0" autoPict="0">
                <anchor moveWithCells="1">
                  <from>
                    <xdr:col>2</xdr:col>
                    <xdr:colOff>9525</xdr:colOff>
                    <xdr:row>74</xdr:row>
                    <xdr:rowOff>9525</xdr:rowOff>
                  </from>
                  <to>
                    <xdr:col>4</xdr:col>
                    <xdr:colOff>733425</xdr:colOff>
                    <xdr:row>74</xdr:row>
                    <xdr:rowOff>200025</xdr:rowOff>
                  </to>
                </anchor>
              </controlPr>
            </control>
          </mc:Choice>
        </mc:AlternateContent>
        <mc:AlternateContent xmlns:mc="http://schemas.openxmlformats.org/markup-compatibility/2006">
          <mc:Choice Requires="x14">
            <control shapeId="1059" r:id="rId11" name="Drop Down 35">
              <controlPr defaultSize="0" autoLine="0" autoPict="0">
                <anchor moveWithCells="1">
                  <from>
                    <xdr:col>6</xdr:col>
                    <xdr:colOff>9525</xdr:colOff>
                    <xdr:row>74</xdr:row>
                    <xdr:rowOff>9525</xdr:rowOff>
                  </from>
                  <to>
                    <xdr:col>8</xdr:col>
                    <xdr:colOff>733425</xdr:colOff>
                    <xdr:row>74</xdr:row>
                    <xdr:rowOff>190500</xdr:rowOff>
                  </to>
                </anchor>
              </controlPr>
            </control>
          </mc:Choice>
        </mc:AlternateContent>
        <mc:AlternateContent xmlns:mc="http://schemas.openxmlformats.org/markup-compatibility/2006">
          <mc:Choice Requires="x14">
            <control shapeId="1064" r:id="rId12" name="Drop Down 40">
              <controlPr defaultSize="0" autoLine="0" autoPict="0">
                <anchor moveWithCells="1">
                  <from>
                    <xdr:col>6</xdr:col>
                    <xdr:colOff>9525</xdr:colOff>
                    <xdr:row>37</xdr:row>
                    <xdr:rowOff>0</xdr:rowOff>
                  </from>
                  <to>
                    <xdr:col>9</xdr:col>
                    <xdr:colOff>0</xdr:colOff>
                    <xdr:row>39</xdr:row>
                    <xdr:rowOff>180975</xdr:rowOff>
                  </to>
                </anchor>
              </controlPr>
            </control>
          </mc:Choice>
        </mc:AlternateContent>
        <mc:AlternateContent xmlns:mc="http://schemas.openxmlformats.org/markup-compatibility/2006">
          <mc:Choice Requires="x14">
            <control shapeId="1068" r:id="rId13" name="Drop Down 44">
              <controlPr defaultSize="0" autoLine="0" autoPict="0">
                <anchor moveWithCells="1">
                  <from>
                    <xdr:col>10</xdr:col>
                    <xdr:colOff>9525</xdr:colOff>
                    <xdr:row>37</xdr:row>
                    <xdr:rowOff>0</xdr:rowOff>
                  </from>
                  <to>
                    <xdr:col>12</xdr:col>
                    <xdr:colOff>742950</xdr:colOff>
                    <xdr:row>40</xdr:row>
                    <xdr:rowOff>0</xdr:rowOff>
                  </to>
                </anchor>
              </controlPr>
            </control>
          </mc:Choice>
        </mc:AlternateContent>
        <mc:AlternateContent xmlns:mc="http://schemas.openxmlformats.org/markup-compatibility/2006">
          <mc:Choice Requires="x14">
            <control shapeId="1072" r:id="rId14" name="Drop Down 48">
              <controlPr defaultSize="0" autoLine="0" autoPict="0">
                <anchor moveWithCells="1">
                  <from>
                    <xdr:col>2</xdr:col>
                    <xdr:colOff>9525</xdr:colOff>
                    <xdr:row>71</xdr:row>
                    <xdr:rowOff>0</xdr:rowOff>
                  </from>
                  <to>
                    <xdr:col>4</xdr:col>
                    <xdr:colOff>742950</xdr:colOff>
                    <xdr:row>73</xdr:row>
                    <xdr:rowOff>180975</xdr:rowOff>
                  </to>
                </anchor>
              </controlPr>
            </control>
          </mc:Choice>
        </mc:AlternateContent>
        <mc:AlternateContent xmlns:mc="http://schemas.openxmlformats.org/markup-compatibility/2006">
          <mc:Choice Requires="x14">
            <control shapeId="1076" r:id="rId15" name="Drop Down 52">
              <controlPr defaultSize="0" autoLine="0" autoPict="0">
                <anchor moveWithCells="1">
                  <from>
                    <xdr:col>6</xdr:col>
                    <xdr:colOff>9525</xdr:colOff>
                    <xdr:row>71</xdr:row>
                    <xdr:rowOff>0</xdr:rowOff>
                  </from>
                  <to>
                    <xdr:col>8</xdr:col>
                    <xdr:colOff>733425</xdr:colOff>
                    <xdr:row>73</xdr:row>
                    <xdr:rowOff>180975</xdr:rowOff>
                  </to>
                </anchor>
              </controlPr>
            </control>
          </mc:Choice>
        </mc:AlternateContent>
        <mc:AlternateContent xmlns:mc="http://schemas.openxmlformats.org/markup-compatibility/2006">
          <mc:Choice Requires="x14">
            <control shapeId="1080" r:id="rId16" name="Drop Down 56">
              <controlPr locked="0" defaultSize="0" autoLine="0" autoPict="0">
                <anchor moveWithCells="1">
                  <from>
                    <xdr:col>5</xdr:col>
                    <xdr:colOff>19050</xdr:colOff>
                    <xdr:row>24</xdr:row>
                    <xdr:rowOff>9525</xdr:rowOff>
                  </from>
                  <to>
                    <xdr:col>5</xdr:col>
                    <xdr:colOff>1981200</xdr:colOff>
                    <xdr:row>24</xdr:row>
                    <xdr:rowOff>180975</xdr:rowOff>
                  </to>
                </anchor>
              </controlPr>
            </control>
          </mc:Choice>
        </mc:AlternateContent>
        <mc:AlternateContent xmlns:mc="http://schemas.openxmlformats.org/markup-compatibility/2006">
          <mc:Choice Requires="x14">
            <control shapeId="1082" r:id="rId17" name="Drop Down 58">
              <controlPr locked="0" defaultSize="0" autoLine="0" autoPict="0">
                <anchor moveWithCells="1">
                  <from>
                    <xdr:col>9</xdr:col>
                    <xdr:colOff>9525</xdr:colOff>
                    <xdr:row>24</xdr:row>
                    <xdr:rowOff>9525</xdr:rowOff>
                  </from>
                  <to>
                    <xdr:col>9</xdr:col>
                    <xdr:colOff>1981200</xdr:colOff>
                    <xdr:row>24</xdr:row>
                    <xdr:rowOff>180975</xdr:rowOff>
                  </to>
                </anchor>
              </controlPr>
            </control>
          </mc:Choice>
        </mc:AlternateContent>
        <mc:AlternateContent xmlns:mc="http://schemas.openxmlformats.org/markup-compatibility/2006">
          <mc:Choice Requires="x14">
            <control shapeId="1083" r:id="rId18" name="Drop Down 59">
              <controlPr locked="0" defaultSize="0" autoLine="0" autoPict="0">
                <anchor moveWithCells="1">
                  <from>
                    <xdr:col>1</xdr:col>
                    <xdr:colOff>9525</xdr:colOff>
                    <xdr:row>57</xdr:row>
                    <xdr:rowOff>9525</xdr:rowOff>
                  </from>
                  <to>
                    <xdr:col>1</xdr:col>
                    <xdr:colOff>1971675</xdr:colOff>
                    <xdr:row>57</xdr:row>
                    <xdr:rowOff>180975</xdr:rowOff>
                  </to>
                </anchor>
              </controlPr>
            </control>
          </mc:Choice>
        </mc:AlternateContent>
        <mc:AlternateContent xmlns:mc="http://schemas.openxmlformats.org/markup-compatibility/2006">
          <mc:Choice Requires="x14">
            <control shapeId="1084" r:id="rId19" name="Drop Down 60">
              <controlPr locked="0" defaultSize="0" autoLine="0" autoPict="0">
                <anchor moveWithCells="1">
                  <from>
                    <xdr:col>5</xdr:col>
                    <xdr:colOff>9525</xdr:colOff>
                    <xdr:row>57</xdr:row>
                    <xdr:rowOff>9525</xdr:rowOff>
                  </from>
                  <to>
                    <xdr:col>5</xdr:col>
                    <xdr:colOff>1981200</xdr:colOff>
                    <xdr:row>57</xdr:row>
                    <xdr:rowOff>180975</xdr:rowOff>
                  </to>
                </anchor>
              </controlPr>
            </control>
          </mc:Choice>
        </mc:AlternateContent>
        <mc:AlternateContent xmlns:mc="http://schemas.openxmlformats.org/markup-compatibility/2006">
          <mc:Choice Requires="x14">
            <control shapeId="1086" r:id="rId20" name="Drop Down 62">
              <controlPr defaultSize="0" autoLine="0" autoPict="0">
                <anchor moveWithCells="1">
                  <from>
                    <xdr:col>10</xdr:col>
                    <xdr:colOff>19050</xdr:colOff>
                    <xdr:row>73</xdr:row>
                    <xdr:rowOff>180975</xdr:rowOff>
                  </from>
                  <to>
                    <xdr:col>12</xdr:col>
                    <xdr:colOff>771525</xdr:colOff>
                    <xdr:row>74</xdr:row>
                    <xdr:rowOff>190500</xdr:rowOff>
                  </to>
                </anchor>
              </controlPr>
            </control>
          </mc:Choice>
        </mc:AlternateContent>
        <mc:AlternateContent xmlns:mc="http://schemas.openxmlformats.org/markup-compatibility/2006">
          <mc:Choice Requires="x14">
            <control shapeId="1087" r:id="rId21" name="Drop Down 63">
              <controlPr defaultSize="0" autoLine="0" autoPict="0">
                <anchor moveWithCells="1">
                  <from>
                    <xdr:col>10</xdr:col>
                    <xdr:colOff>19050</xdr:colOff>
                    <xdr:row>73</xdr:row>
                    <xdr:rowOff>9525</xdr:rowOff>
                  </from>
                  <to>
                    <xdr:col>12</xdr:col>
                    <xdr:colOff>771525</xdr:colOff>
                    <xdr:row>74</xdr:row>
                    <xdr:rowOff>9525</xdr:rowOff>
                  </to>
                </anchor>
              </controlPr>
            </control>
          </mc:Choice>
        </mc:AlternateContent>
        <mc:AlternateContent xmlns:mc="http://schemas.openxmlformats.org/markup-compatibility/2006">
          <mc:Choice Requires="x14">
            <control shapeId="1088" r:id="rId22" name="Drop Down 64">
              <controlPr locked="0" defaultSize="0" autoLine="0" autoPict="0">
                <anchor moveWithCells="1">
                  <from>
                    <xdr:col>9</xdr:col>
                    <xdr:colOff>9525</xdr:colOff>
                    <xdr:row>57</xdr:row>
                    <xdr:rowOff>9525</xdr:rowOff>
                  </from>
                  <to>
                    <xdr:col>9</xdr:col>
                    <xdr:colOff>1981200</xdr:colOff>
                    <xdr:row>58</xdr:row>
                    <xdr:rowOff>0</xdr:rowOff>
                  </to>
                </anchor>
              </controlPr>
            </control>
          </mc:Choice>
        </mc:AlternateContent>
        <mc:AlternateContent xmlns:mc="http://schemas.openxmlformats.org/markup-compatibility/2006">
          <mc:Choice Requires="x14">
            <control shapeId="1118" r:id="rId23" name="Drop Down 94">
              <controlPr defaultSize="0" autoLine="0" autoPict="0">
                <anchor moveWithCells="1">
                  <from>
                    <xdr:col>2</xdr:col>
                    <xdr:colOff>0</xdr:colOff>
                    <xdr:row>45</xdr:row>
                    <xdr:rowOff>190500</xdr:rowOff>
                  </from>
                  <to>
                    <xdr:col>4</xdr:col>
                    <xdr:colOff>742950</xdr:colOff>
                    <xdr:row>47</xdr:row>
                    <xdr:rowOff>0</xdr:rowOff>
                  </to>
                </anchor>
              </controlPr>
            </control>
          </mc:Choice>
        </mc:AlternateContent>
        <mc:AlternateContent xmlns:mc="http://schemas.openxmlformats.org/markup-compatibility/2006">
          <mc:Choice Requires="x14">
            <control shapeId="1119" r:id="rId24" name="Drop Down 95">
              <controlPr defaultSize="0" autoLine="0" autoPict="0">
                <anchor moveWithCells="1">
                  <from>
                    <xdr:col>6</xdr:col>
                    <xdr:colOff>9525</xdr:colOff>
                    <xdr:row>46</xdr:row>
                    <xdr:rowOff>0</xdr:rowOff>
                  </from>
                  <to>
                    <xdr:col>8</xdr:col>
                    <xdr:colOff>752475</xdr:colOff>
                    <xdr:row>46</xdr:row>
                    <xdr:rowOff>190500</xdr:rowOff>
                  </to>
                </anchor>
              </controlPr>
            </control>
          </mc:Choice>
        </mc:AlternateContent>
        <mc:AlternateContent xmlns:mc="http://schemas.openxmlformats.org/markup-compatibility/2006">
          <mc:Choice Requires="x14">
            <control shapeId="1120" r:id="rId25" name="Drop Down 96">
              <controlPr defaultSize="0" autoLine="0" autoPict="0">
                <anchor moveWithCells="1">
                  <from>
                    <xdr:col>10</xdr:col>
                    <xdr:colOff>9525</xdr:colOff>
                    <xdr:row>45</xdr:row>
                    <xdr:rowOff>190500</xdr:rowOff>
                  </from>
                  <to>
                    <xdr:col>13</xdr:col>
                    <xdr:colOff>9525</xdr:colOff>
                    <xdr:row>47</xdr:row>
                    <xdr:rowOff>9525</xdr:rowOff>
                  </to>
                </anchor>
              </controlPr>
            </control>
          </mc:Choice>
        </mc:AlternateContent>
        <mc:AlternateContent xmlns:mc="http://schemas.openxmlformats.org/markup-compatibility/2006">
          <mc:Choice Requires="x14">
            <control shapeId="1121" r:id="rId26" name="Drop Down 97">
              <controlPr defaultSize="0" autoLine="0" autoPict="0">
                <anchor moveWithCells="1">
                  <from>
                    <xdr:col>2</xdr:col>
                    <xdr:colOff>9525</xdr:colOff>
                    <xdr:row>79</xdr:row>
                    <xdr:rowOff>190500</xdr:rowOff>
                  </from>
                  <to>
                    <xdr:col>4</xdr:col>
                    <xdr:colOff>742950</xdr:colOff>
                    <xdr:row>80</xdr:row>
                    <xdr:rowOff>190500</xdr:rowOff>
                  </to>
                </anchor>
              </controlPr>
            </control>
          </mc:Choice>
        </mc:AlternateContent>
        <mc:AlternateContent xmlns:mc="http://schemas.openxmlformats.org/markup-compatibility/2006">
          <mc:Choice Requires="x14">
            <control shapeId="1122" r:id="rId27" name="Drop Down 98">
              <controlPr defaultSize="0" autoLine="0" autoPict="0">
                <anchor moveWithCells="1">
                  <from>
                    <xdr:col>6</xdr:col>
                    <xdr:colOff>0</xdr:colOff>
                    <xdr:row>80</xdr:row>
                    <xdr:rowOff>9525</xdr:rowOff>
                  </from>
                  <to>
                    <xdr:col>8</xdr:col>
                    <xdr:colOff>733425</xdr:colOff>
                    <xdr:row>80</xdr:row>
                    <xdr:rowOff>190500</xdr:rowOff>
                  </to>
                </anchor>
              </controlPr>
            </control>
          </mc:Choice>
        </mc:AlternateContent>
        <mc:AlternateContent xmlns:mc="http://schemas.openxmlformats.org/markup-compatibility/2006">
          <mc:Choice Requires="x14">
            <control shapeId="1123" r:id="rId28" name="Drop Down 99">
              <controlPr defaultSize="0" autoLine="0" autoPict="0">
                <anchor moveWithCells="1">
                  <from>
                    <xdr:col>10</xdr:col>
                    <xdr:colOff>9525</xdr:colOff>
                    <xdr:row>80</xdr:row>
                    <xdr:rowOff>9525</xdr:rowOff>
                  </from>
                  <to>
                    <xdr:col>12</xdr:col>
                    <xdr:colOff>733425</xdr:colOff>
                    <xdr:row>80</xdr:row>
                    <xdr:rowOff>200025</xdr:rowOff>
                  </to>
                </anchor>
              </controlPr>
            </control>
          </mc:Choice>
        </mc:AlternateContent>
        <mc:AlternateContent xmlns:mc="http://schemas.openxmlformats.org/markup-compatibility/2006">
          <mc:Choice Requires="x14">
            <control shapeId="1202" r:id="rId29" name="Drop Down 178">
              <controlPr locked="0" defaultSize="0" autoLine="0" autoPict="0">
                <anchor moveWithCells="1">
                  <from>
                    <xdr:col>5</xdr:col>
                    <xdr:colOff>9525</xdr:colOff>
                    <xdr:row>13</xdr:row>
                    <xdr:rowOff>9525</xdr:rowOff>
                  </from>
                  <to>
                    <xdr:col>5</xdr:col>
                    <xdr:colOff>1981200</xdr:colOff>
                    <xdr:row>14</xdr:row>
                    <xdr:rowOff>0</xdr:rowOff>
                  </to>
                </anchor>
              </controlPr>
            </control>
          </mc:Choice>
        </mc:AlternateContent>
        <mc:AlternateContent xmlns:mc="http://schemas.openxmlformats.org/markup-compatibility/2006">
          <mc:Choice Requires="x14">
            <control shapeId="1237" r:id="rId30" name="Group Box 213">
              <controlPr defaultSize="0" autoFill="0" autoPict="0">
                <anchor moveWithCells="1">
                  <from>
                    <xdr:col>1</xdr:col>
                    <xdr:colOff>0</xdr:colOff>
                    <xdr:row>757</xdr:row>
                    <xdr:rowOff>76200</xdr:rowOff>
                  </from>
                  <to>
                    <xdr:col>13</xdr:col>
                    <xdr:colOff>38100</xdr:colOff>
                    <xdr:row>759</xdr:row>
                    <xdr:rowOff>161925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2:AD59"/>
  <sheetViews>
    <sheetView showGridLines="0" showRowColHeaders="0" zoomScale="84" zoomScaleNormal="84" workbookViewId="0">
      <selection activeCell="R74" sqref="R74"/>
    </sheetView>
  </sheetViews>
  <sheetFormatPr defaultRowHeight="15" x14ac:dyDescent="0.25"/>
  <cols>
    <col min="2" max="2" width="31" customWidth="1"/>
    <col min="3" max="27" width="7.7109375" customWidth="1"/>
  </cols>
  <sheetData>
    <row r="2" spans="2:27" ht="46.5" x14ac:dyDescent="0.7">
      <c r="B2" s="443" t="s">
        <v>314</v>
      </c>
      <c r="C2" s="441"/>
      <c r="D2" s="441"/>
      <c r="E2" s="441"/>
      <c r="F2" s="441"/>
      <c r="G2" s="441"/>
      <c r="H2" s="442"/>
      <c r="I2" s="442"/>
      <c r="J2" s="442"/>
      <c r="K2" s="442"/>
      <c r="L2" s="440"/>
      <c r="M2" s="440"/>
      <c r="N2" s="440"/>
      <c r="O2" s="440"/>
    </row>
    <row r="4" spans="2:27" ht="21" x14ac:dyDescent="0.35">
      <c r="B4" s="451" t="s">
        <v>294</v>
      </c>
      <c r="C4" s="560" t="str">
        <f>LOOKUP(Výpočet_zadání!F14,Zdrojové_tabulky!Q37:Q44,Zdrojové_tabulky!P37:P44)</f>
        <v>Červenec</v>
      </c>
      <c r="D4" s="560"/>
    </row>
    <row r="5" spans="2:27" x14ac:dyDescent="0.25">
      <c r="B5" s="563" t="s">
        <v>307</v>
      </c>
      <c r="C5" s="563"/>
      <c r="D5" s="563"/>
      <c r="E5" s="563"/>
      <c r="F5" s="563"/>
      <c r="G5" s="563"/>
      <c r="H5" s="563"/>
      <c r="I5" s="563"/>
      <c r="J5" s="563"/>
      <c r="K5" s="563"/>
      <c r="L5" s="563"/>
      <c r="M5" s="563"/>
      <c r="N5" s="563"/>
      <c r="O5" s="563"/>
      <c r="P5" s="563"/>
      <c r="Q5" s="563"/>
    </row>
    <row r="6" spans="2:27" ht="15.75" thickBot="1" x14ac:dyDescent="0.3">
      <c r="B6" s="564"/>
      <c r="C6" s="564"/>
      <c r="D6" s="564"/>
      <c r="E6" s="564"/>
      <c r="F6" s="564"/>
      <c r="G6" s="564"/>
      <c r="H6" s="564"/>
      <c r="I6" s="564"/>
      <c r="J6" s="564"/>
      <c r="K6" s="564"/>
      <c r="L6" s="564"/>
      <c r="M6" s="564"/>
      <c r="N6" s="564"/>
      <c r="O6" s="564"/>
      <c r="P6" s="564"/>
      <c r="Q6" s="564"/>
    </row>
    <row r="7" spans="2:27" ht="16.5" thickTop="1" thickBot="1" x14ac:dyDescent="0.3">
      <c r="B7" s="475" t="s">
        <v>180</v>
      </c>
      <c r="C7" s="479">
        <v>0</v>
      </c>
      <c r="D7" s="480">
        <v>1</v>
      </c>
      <c r="E7" s="480">
        <v>2</v>
      </c>
      <c r="F7" s="480">
        <v>3</v>
      </c>
      <c r="G7" s="480">
        <v>4</v>
      </c>
      <c r="H7" s="480">
        <v>5</v>
      </c>
      <c r="I7" s="480">
        <v>6</v>
      </c>
      <c r="J7" s="480">
        <v>7</v>
      </c>
      <c r="K7" s="480">
        <v>8</v>
      </c>
      <c r="L7" s="480">
        <v>9</v>
      </c>
      <c r="M7" s="480">
        <v>10</v>
      </c>
      <c r="N7" s="480">
        <v>11</v>
      </c>
      <c r="O7" s="480">
        <v>12</v>
      </c>
      <c r="P7" s="480">
        <v>13</v>
      </c>
      <c r="Q7" s="480">
        <v>14</v>
      </c>
      <c r="R7" s="480">
        <v>15</v>
      </c>
      <c r="S7" s="480">
        <v>16</v>
      </c>
      <c r="T7" s="480">
        <v>17</v>
      </c>
      <c r="U7" s="480">
        <v>18</v>
      </c>
      <c r="V7" s="480">
        <v>19</v>
      </c>
      <c r="W7" s="480">
        <v>20</v>
      </c>
      <c r="X7" s="480">
        <v>21</v>
      </c>
      <c r="Y7" s="480">
        <v>22</v>
      </c>
      <c r="Z7" s="480">
        <v>23</v>
      </c>
      <c r="AA7" s="481">
        <v>24</v>
      </c>
    </row>
    <row r="8" spans="2:27" ht="15.75" thickTop="1" x14ac:dyDescent="0.25">
      <c r="B8" s="471" t="s">
        <v>177</v>
      </c>
      <c r="C8" s="476">
        <f>Výpočet_zadání!C764</f>
        <v>0</v>
      </c>
      <c r="D8" s="477">
        <f>Výpočet_zadání!D764</f>
        <v>0</v>
      </c>
      <c r="E8" s="477">
        <f>Výpočet_zadání!E764</f>
        <v>0</v>
      </c>
      <c r="F8" s="477">
        <f>Výpočet_zadání!F764</f>
        <v>0</v>
      </c>
      <c r="G8" s="477">
        <f>Výpočet_zadání!G764</f>
        <v>0</v>
      </c>
      <c r="H8" s="477">
        <f>Výpočet_zadání!H764</f>
        <v>0</v>
      </c>
      <c r="I8" s="477">
        <f>Výpočet_zadání!I764</f>
        <v>0</v>
      </c>
      <c r="J8" s="477">
        <f>Výpočet_zadání!J764</f>
        <v>0</v>
      </c>
      <c r="K8" s="477">
        <f>Výpočet_zadání!K764</f>
        <v>0</v>
      </c>
      <c r="L8" s="477">
        <f>Výpočet_zadání!L764</f>
        <v>0</v>
      </c>
      <c r="M8" s="477">
        <f>Výpočet_zadání!M764</f>
        <v>0</v>
      </c>
      <c r="N8" s="477">
        <f>Výpočet_zadání!N764</f>
        <v>0</v>
      </c>
      <c r="O8" s="477">
        <f>Výpočet_zadání!O764</f>
        <v>0</v>
      </c>
      <c r="P8" s="477">
        <f>Výpočet_zadání!P764</f>
        <v>0</v>
      </c>
      <c r="Q8" s="477">
        <f>Výpočet_zadání!Q764</f>
        <v>0</v>
      </c>
      <c r="R8" s="477">
        <f>Výpočet_zadání!R764</f>
        <v>0</v>
      </c>
      <c r="S8" s="477">
        <f>Výpočet_zadání!S764</f>
        <v>0</v>
      </c>
      <c r="T8" s="477">
        <f>Výpočet_zadání!T764</f>
        <v>0</v>
      </c>
      <c r="U8" s="477">
        <f>Výpočet_zadání!U764</f>
        <v>0</v>
      </c>
      <c r="V8" s="477">
        <f>Výpočet_zadání!V764</f>
        <v>0</v>
      </c>
      <c r="W8" s="477">
        <f>Výpočet_zadání!W764</f>
        <v>0</v>
      </c>
      <c r="X8" s="477">
        <f>Výpočet_zadání!X764</f>
        <v>0</v>
      </c>
      <c r="Y8" s="477">
        <f>Výpočet_zadání!Y764</f>
        <v>0</v>
      </c>
      <c r="Z8" s="477">
        <f>Výpočet_zadání!Z764</f>
        <v>0</v>
      </c>
      <c r="AA8" s="478">
        <f>Výpočet_zadání!AA764</f>
        <v>0</v>
      </c>
    </row>
    <row r="9" spans="2:27" x14ac:dyDescent="0.25">
      <c r="B9" s="472" t="s">
        <v>178</v>
      </c>
      <c r="C9" s="468">
        <f>Výpočet_zadání!C765</f>
        <v>0</v>
      </c>
      <c r="D9" s="326">
        <f>Výpočet_zadání!D765</f>
        <v>0</v>
      </c>
      <c r="E9" s="326">
        <f>Výpočet_zadání!E765</f>
        <v>0</v>
      </c>
      <c r="F9" s="326">
        <f>Výpočet_zadání!F765</f>
        <v>0</v>
      </c>
      <c r="G9" s="326">
        <f>Výpočet_zadání!G765</f>
        <v>0</v>
      </c>
      <c r="H9" s="326">
        <f>Výpočet_zadání!H765</f>
        <v>0</v>
      </c>
      <c r="I9" s="326">
        <f>Výpočet_zadání!I765</f>
        <v>0</v>
      </c>
      <c r="J9" s="326">
        <f>Výpočet_zadání!J765</f>
        <v>0</v>
      </c>
      <c r="K9" s="326">
        <f>Výpočet_zadání!K765</f>
        <v>0</v>
      </c>
      <c r="L9" s="326">
        <f>Výpočet_zadání!L765</f>
        <v>0</v>
      </c>
      <c r="M9" s="326">
        <f>Výpočet_zadání!M765</f>
        <v>0</v>
      </c>
      <c r="N9" s="326">
        <f>Výpočet_zadání!N765</f>
        <v>0</v>
      </c>
      <c r="O9" s="326">
        <f>Výpočet_zadání!O765</f>
        <v>0</v>
      </c>
      <c r="P9" s="326">
        <f>Výpočet_zadání!P765</f>
        <v>0</v>
      </c>
      <c r="Q9" s="326">
        <f>Výpočet_zadání!Q765</f>
        <v>0</v>
      </c>
      <c r="R9" s="326">
        <f>Výpočet_zadání!R765</f>
        <v>0</v>
      </c>
      <c r="S9" s="326">
        <f>Výpočet_zadání!S765</f>
        <v>0</v>
      </c>
      <c r="T9" s="326">
        <f>Výpočet_zadání!T765</f>
        <v>0</v>
      </c>
      <c r="U9" s="326">
        <f>Výpočet_zadání!U765</f>
        <v>0</v>
      </c>
      <c r="V9" s="326">
        <f>Výpočet_zadání!V765</f>
        <v>0</v>
      </c>
      <c r="W9" s="326">
        <f>Výpočet_zadání!W765</f>
        <v>0</v>
      </c>
      <c r="X9" s="326">
        <f>Výpočet_zadání!X765</f>
        <v>0</v>
      </c>
      <c r="Y9" s="326">
        <f>Výpočet_zadání!Y765</f>
        <v>0</v>
      </c>
      <c r="Z9" s="326">
        <f>Výpočet_zadání!Z765</f>
        <v>0</v>
      </c>
      <c r="AA9" s="464">
        <f>Výpočet_zadání!AA765</f>
        <v>0</v>
      </c>
    </row>
    <row r="10" spans="2:27" x14ac:dyDescent="0.25">
      <c r="B10" s="471" t="s">
        <v>179</v>
      </c>
      <c r="C10" s="468">
        <f>Výpočet_zadání!C766</f>
        <v>0</v>
      </c>
      <c r="D10" s="326">
        <f>Výpočet_zadání!D766</f>
        <v>0</v>
      </c>
      <c r="E10" s="326">
        <f>Výpočet_zadání!E766</f>
        <v>0</v>
      </c>
      <c r="F10" s="326">
        <f>Výpočet_zadání!F766</f>
        <v>0</v>
      </c>
      <c r="G10" s="326">
        <f>Výpočet_zadání!G766</f>
        <v>0</v>
      </c>
      <c r="H10" s="326">
        <f>Výpočet_zadání!H766</f>
        <v>0</v>
      </c>
      <c r="I10" s="326">
        <f>Výpočet_zadání!I766</f>
        <v>0</v>
      </c>
      <c r="J10" s="326">
        <f>Výpočet_zadání!J766</f>
        <v>0</v>
      </c>
      <c r="K10" s="326">
        <f>Výpočet_zadání!K766</f>
        <v>0</v>
      </c>
      <c r="L10" s="326">
        <f>Výpočet_zadání!L766</f>
        <v>0</v>
      </c>
      <c r="M10" s="326">
        <f>Výpočet_zadání!M766</f>
        <v>0</v>
      </c>
      <c r="N10" s="326">
        <f>Výpočet_zadání!N766</f>
        <v>0</v>
      </c>
      <c r="O10" s="326">
        <f>Výpočet_zadání!O766</f>
        <v>0</v>
      </c>
      <c r="P10" s="326">
        <f>Výpočet_zadání!P766</f>
        <v>0</v>
      </c>
      <c r="Q10" s="326">
        <f>Výpočet_zadání!Q766</f>
        <v>0</v>
      </c>
      <c r="R10" s="326">
        <f>Výpočet_zadání!R766</f>
        <v>0</v>
      </c>
      <c r="S10" s="326">
        <f>Výpočet_zadání!S766</f>
        <v>0</v>
      </c>
      <c r="T10" s="326">
        <f>Výpočet_zadání!T766</f>
        <v>0</v>
      </c>
      <c r="U10" s="326">
        <f>Výpočet_zadání!U766</f>
        <v>0</v>
      </c>
      <c r="V10" s="326">
        <f>Výpočet_zadání!V766</f>
        <v>0</v>
      </c>
      <c r="W10" s="326">
        <f>Výpočet_zadání!W766</f>
        <v>0</v>
      </c>
      <c r="X10" s="326">
        <f>Výpočet_zadání!X766</f>
        <v>0</v>
      </c>
      <c r="Y10" s="326">
        <f>Výpočet_zadání!Y766</f>
        <v>0</v>
      </c>
      <c r="Z10" s="326">
        <f>Výpočet_zadání!Z766</f>
        <v>0</v>
      </c>
      <c r="AA10" s="464">
        <f>Výpočet_zadání!AA766</f>
        <v>0</v>
      </c>
    </row>
    <row r="11" spans="2:27" x14ac:dyDescent="0.25">
      <c r="B11" s="473" t="s">
        <v>247</v>
      </c>
      <c r="C11" s="468">
        <f>Výpočet_zadání!C767</f>
        <v>0</v>
      </c>
      <c r="D11" s="326">
        <f>Výpočet_zadání!D767</f>
        <v>0</v>
      </c>
      <c r="E11" s="326">
        <f>Výpočet_zadání!E767</f>
        <v>0</v>
      </c>
      <c r="F11" s="326">
        <f>Výpočet_zadání!F767</f>
        <v>0</v>
      </c>
      <c r="G11" s="326">
        <f>Výpočet_zadání!G767</f>
        <v>0</v>
      </c>
      <c r="H11" s="326">
        <f>Výpočet_zadání!H767</f>
        <v>0</v>
      </c>
      <c r="I11" s="326">
        <f>Výpočet_zadání!I767</f>
        <v>0</v>
      </c>
      <c r="J11" s="326">
        <f>Výpočet_zadání!J767</f>
        <v>0</v>
      </c>
      <c r="K11" s="326">
        <f>Výpočet_zadání!K767</f>
        <v>0</v>
      </c>
      <c r="L11" s="326">
        <f>Výpočet_zadání!L767</f>
        <v>0</v>
      </c>
      <c r="M11" s="326">
        <f>Výpočet_zadání!M767</f>
        <v>0</v>
      </c>
      <c r="N11" s="326">
        <f>Výpočet_zadání!N767</f>
        <v>0</v>
      </c>
      <c r="O11" s="326">
        <f>Výpočet_zadání!O767</f>
        <v>0</v>
      </c>
      <c r="P11" s="326">
        <f>Výpočet_zadání!P767</f>
        <v>0</v>
      </c>
      <c r="Q11" s="326">
        <f>Výpočet_zadání!Q767</f>
        <v>0</v>
      </c>
      <c r="R11" s="326">
        <f>Výpočet_zadání!R767</f>
        <v>0</v>
      </c>
      <c r="S11" s="326">
        <f>Výpočet_zadání!S767</f>
        <v>0</v>
      </c>
      <c r="T11" s="326">
        <f>Výpočet_zadání!T767</f>
        <v>0</v>
      </c>
      <c r="U11" s="326">
        <f>Výpočet_zadání!U767</f>
        <v>0</v>
      </c>
      <c r="V11" s="326">
        <f>Výpočet_zadání!V767</f>
        <v>0</v>
      </c>
      <c r="W11" s="326">
        <f>Výpočet_zadání!W767</f>
        <v>0</v>
      </c>
      <c r="X11" s="326">
        <f>Výpočet_zadání!X767</f>
        <v>0</v>
      </c>
      <c r="Y11" s="326">
        <f>Výpočet_zadání!Y767</f>
        <v>0</v>
      </c>
      <c r="Z11" s="326">
        <f>Výpočet_zadání!Z767</f>
        <v>0</v>
      </c>
      <c r="AA11" s="464">
        <f>Výpočet_zadání!AA767</f>
        <v>0</v>
      </c>
    </row>
    <row r="12" spans="2:27" x14ac:dyDescent="0.25">
      <c r="B12" s="471" t="s">
        <v>248</v>
      </c>
      <c r="C12" s="468">
        <f>Výpočet_zadání!C768</f>
        <v>0</v>
      </c>
      <c r="D12" s="326">
        <f>Výpočet_zadání!D768</f>
        <v>0</v>
      </c>
      <c r="E12" s="326">
        <f>Výpočet_zadání!E768</f>
        <v>0</v>
      </c>
      <c r="F12" s="326">
        <f>Výpočet_zadání!F768</f>
        <v>0</v>
      </c>
      <c r="G12" s="326">
        <f>Výpočet_zadání!G768</f>
        <v>0</v>
      </c>
      <c r="H12" s="326">
        <f>Výpočet_zadání!H768</f>
        <v>0</v>
      </c>
      <c r="I12" s="326">
        <f>Výpočet_zadání!I768</f>
        <v>0</v>
      </c>
      <c r="J12" s="326">
        <f>Výpočet_zadání!J768</f>
        <v>0</v>
      </c>
      <c r="K12" s="326">
        <f>Výpočet_zadání!K768</f>
        <v>0</v>
      </c>
      <c r="L12" s="326">
        <f>Výpočet_zadání!L768</f>
        <v>0</v>
      </c>
      <c r="M12" s="326">
        <f>Výpočet_zadání!M768</f>
        <v>0</v>
      </c>
      <c r="N12" s="326">
        <f>Výpočet_zadání!N768</f>
        <v>0</v>
      </c>
      <c r="O12" s="326">
        <f>Výpočet_zadání!O768</f>
        <v>0</v>
      </c>
      <c r="P12" s="326">
        <f>Výpočet_zadání!P768</f>
        <v>0</v>
      </c>
      <c r="Q12" s="326">
        <f>Výpočet_zadání!Q768</f>
        <v>0</v>
      </c>
      <c r="R12" s="326">
        <f>Výpočet_zadání!R768</f>
        <v>0</v>
      </c>
      <c r="S12" s="326">
        <f>Výpočet_zadání!S768</f>
        <v>0</v>
      </c>
      <c r="T12" s="326">
        <f>Výpočet_zadání!T768</f>
        <v>0</v>
      </c>
      <c r="U12" s="326">
        <f>Výpočet_zadání!U768</f>
        <v>0</v>
      </c>
      <c r="V12" s="326">
        <f>Výpočet_zadání!V768</f>
        <v>0</v>
      </c>
      <c r="W12" s="326">
        <f>Výpočet_zadání!W768</f>
        <v>0</v>
      </c>
      <c r="X12" s="326">
        <f>Výpočet_zadání!X768</f>
        <v>0</v>
      </c>
      <c r="Y12" s="326">
        <f>Výpočet_zadání!Y768</f>
        <v>0</v>
      </c>
      <c r="Z12" s="326">
        <f>Výpočet_zadání!Z768</f>
        <v>0</v>
      </c>
      <c r="AA12" s="464">
        <f>Výpočet_zadání!AA768</f>
        <v>0</v>
      </c>
    </row>
    <row r="13" spans="2:27" x14ac:dyDescent="0.25">
      <c r="B13" s="471" t="s">
        <v>260</v>
      </c>
      <c r="C13" s="468">
        <f>Výpočet_zadání!C769</f>
        <v>0</v>
      </c>
      <c r="D13" s="326">
        <f>Výpočet_zadání!D769</f>
        <v>0</v>
      </c>
      <c r="E13" s="326">
        <f>Výpočet_zadání!E769</f>
        <v>0</v>
      </c>
      <c r="F13" s="326">
        <f>Výpočet_zadání!F769</f>
        <v>0</v>
      </c>
      <c r="G13" s="326">
        <f>Výpočet_zadání!G769</f>
        <v>0</v>
      </c>
      <c r="H13" s="326">
        <f>Výpočet_zadání!H769</f>
        <v>0</v>
      </c>
      <c r="I13" s="326">
        <f>Výpočet_zadání!I769</f>
        <v>0</v>
      </c>
      <c r="J13" s="326">
        <f>Výpočet_zadání!J769</f>
        <v>0</v>
      </c>
      <c r="K13" s="326">
        <f>Výpočet_zadání!K769</f>
        <v>0</v>
      </c>
      <c r="L13" s="326">
        <f>Výpočet_zadání!L769</f>
        <v>0</v>
      </c>
      <c r="M13" s="326">
        <f>Výpočet_zadání!M769</f>
        <v>0</v>
      </c>
      <c r="N13" s="326">
        <f>Výpočet_zadání!N769</f>
        <v>0</v>
      </c>
      <c r="O13" s="326">
        <f>Výpočet_zadání!O769</f>
        <v>0</v>
      </c>
      <c r="P13" s="326">
        <f>Výpočet_zadání!P769</f>
        <v>0</v>
      </c>
      <c r="Q13" s="326">
        <f>Výpočet_zadání!Q769</f>
        <v>0</v>
      </c>
      <c r="R13" s="326">
        <f>Výpočet_zadání!R769</f>
        <v>0</v>
      </c>
      <c r="S13" s="326">
        <f>Výpočet_zadání!S769</f>
        <v>0</v>
      </c>
      <c r="T13" s="326">
        <f>Výpočet_zadání!T769</f>
        <v>0</v>
      </c>
      <c r="U13" s="326">
        <f>Výpočet_zadání!U769</f>
        <v>0</v>
      </c>
      <c r="V13" s="326">
        <f>Výpočet_zadání!V769</f>
        <v>0</v>
      </c>
      <c r="W13" s="326">
        <f>Výpočet_zadání!W769</f>
        <v>0</v>
      </c>
      <c r="X13" s="326">
        <f>Výpočet_zadání!X769</f>
        <v>0</v>
      </c>
      <c r="Y13" s="326">
        <f>Výpočet_zadání!Y769</f>
        <v>0</v>
      </c>
      <c r="Z13" s="326">
        <f>Výpočet_zadání!Z769</f>
        <v>0</v>
      </c>
      <c r="AA13" s="464">
        <f>Výpočet_zadání!AA769</f>
        <v>0</v>
      </c>
    </row>
    <row r="14" spans="2:27" x14ac:dyDescent="0.25">
      <c r="B14" s="471" t="s">
        <v>261</v>
      </c>
      <c r="C14" s="468">
        <f>Výpočet_zadání!C770</f>
        <v>0</v>
      </c>
      <c r="D14" s="326">
        <f>Výpočet_zadání!D770</f>
        <v>0</v>
      </c>
      <c r="E14" s="326">
        <f>Výpočet_zadání!E770</f>
        <v>0</v>
      </c>
      <c r="F14" s="326">
        <f>Výpočet_zadání!F770</f>
        <v>0</v>
      </c>
      <c r="G14" s="326">
        <f>Výpočet_zadání!G770</f>
        <v>0</v>
      </c>
      <c r="H14" s="326">
        <f>Výpočet_zadání!H770</f>
        <v>0</v>
      </c>
      <c r="I14" s="326">
        <f>Výpočet_zadání!I770</f>
        <v>0</v>
      </c>
      <c r="J14" s="326">
        <f>Výpočet_zadání!J770</f>
        <v>0</v>
      </c>
      <c r="K14" s="326">
        <f>Výpočet_zadání!K770</f>
        <v>0</v>
      </c>
      <c r="L14" s="326">
        <f>Výpočet_zadání!L770</f>
        <v>0</v>
      </c>
      <c r="M14" s="326">
        <f>Výpočet_zadání!M770</f>
        <v>0</v>
      </c>
      <c r="N14" s="326">
        <f>Výpočet_zadání!N770</f>
        <v>0</v>
      </c>
      <c r="O14" s="326">
        <f>Výpočet_zadání!O770</f>
        <v>0</v>
      </c>
      <c r="P14" s="326">
        <f>Výpočet_zadání!P770</f>
        <v>0</v>
      </c>
      <c r="Q14" s="326">
        <f>Výpočet_zadání!Q770</f>
        <v>0</v>
      </c>
      <c r="R14" s="326">
        <f>Výpočet_zadání!R770</f>
        <v>0</v>
      </c>
      <c r="S14" s="326">
        <f>Výpočet_zadání!S770</f>
        <v>0</v>
      </c>
      <c r="T14" s="326">
        <f>Výpočet_zadání!T770</f>
        <v>0</v>
      </c>
      <c r="U14" s="326">
        <f>Výpočet_zadání!U770</f>
        <v>0</v>
      </c>
      <c r="V14" s="326">
        <f>Výpočet_zadání!V770</f>
        <v>0</v>
      </c>
      <c r="W14" s="326">
        <f>Výpočet_zadání!W770</f>
        <v>0</v>
      </c>
      <c r="X14" s="326">
        <f>Výpočet_zadání!X770</f>
        <v>0</v>
      </c>
      <c r="Y14" s="326">
        <f>Výpočet_zadání!Y770</f>
        <v>0</v>
      </c>
      <c r="Z14" s="326">
        <f>Výpočet_zadání!Z770</f>
        <v>0</v>
      </c>
      <c r="AA14" s="464">
        <f>Výpočet_zadání!AA770</f>
        <v>0</v>
      </c>
    </row>
    <row r="15" spans="2:27" x14ac:dyDescent="0.25">
      <c r="B15" s="472" t="s">
        <v>256</v>
      </c>
      <c r="C15" s="468">
        <f>Výpočet_zadání!C771</f>
        <v>0</v>
      </c>
      <c r="D15" s="326">
        <f>Výpočet_zadání!D771</f>
        <v>0</v>
      </c>
      <c r="E15" s="326">
        <f>Výpočet_zadání!E771</f>
        <v>0</v>
      </c>
      <c r="F15" s="326">
        <f>Výpočet_zadání!F771</f>
        <v>0</v>
      </c>
      <c r="G15" s="326">
        <f>Výpočet_zadání!G771</f>
        <v>0</v>
      </c>
      <c r="H15" s="326">
        <f>Výpočet_zadání!H771</f>
        <v>0</v>
      </c>
      <c r="I15" s="326">
        <f>Výpočet_zadání!I771</f>
        <v>0</v>
      </c>
      <c r="J15" s="326">
        <f>Výpočet_zadání!J771</f>
        <v>0</v>
      </c>
      <c r="K15" s="326">
        <f>Výpočet_zadání!K771</f>
        <v>0</v>
      </c>
      <c r="L15" s="326">
        <f>Výpočet_zadání!L771</f>
        <v>0</v>
      </c>
      <c r="M15" s="326">
        <f>Výpočet_zadání!M771</f>
        <v>0</v>
      </c>
      <c r="N15" s="326">
        <f>Výpočet_zadání!N771</f>
        <v>0</v>
      </c>
      <c r="O15" s="326">
        <f>Výpočet_zadání!O771</f>
        <v>0</v>
      </c>
      <c r="P15" s="326">
        <f>Výpočet_zadání!P771</f>
        <v>0</v>
      </c>
      <c r="Q15" s="326">
        <f>Výpočet_zadání!Q771</f>
        <v>0</v>
      </c>
      <c r="R15" s="326">
        <f>Výpočet_zadání!R771</f>
        <v>0</v>
      </c>
      <c r="S15" s="326">
        <f>Výpočet_zadání!S771</f>
        <v>0</v>
      </c>
      <c r="T15" s="326">
        <f>Výpočet_zadání!T771</f>
        <v>0</v>
      </c>
      <c r="U15" s="326">
        <f>Výpočet_zadání!U771</f>
        <v>0</v>
      </c>
      <c r="V15" s="326">
        <f>Výpočet_zadání!V771</f>
        <v>0</v>
      </c>
      <c r="W15" s="326">
        <f>Výpočet_zadání!W771</f>
        <v>0</v>
      </c>
      <c r="X15" s="326">
        <f>Výpočet_zadání!X771</f>
        <v>0</v>
      </c>
      <c r="Y15" s="326">
        <f>Výpočet_zadání!Y771</f>
        <v>0</v>
      </c>
      <c r="Z15" s="326">
        <f>Výpočet_zadání!Z771</f>
        <v>0</v>
      </c>
      <c r="AA15" s="464">
        <f>Výpočet_zadání!AA771</f>
        <v>0</v>
      </c>
    </row>
    <row r="16" spans="2:27" x14ac:dyDescent="0.25">
      <c r="B16" s="472" t="s">
        <v>257</v>
      </c>
      <c r="C16" s="469">
        <f>Výpočet_zadání!C772</f>
        <v>0</v>
      </c>
      <c r="D16" s="324">
        <f>Výpočet_zadání!D772</f>
        <v>0</v>
      </c>
      <c r="E16" s="324">
        <f>Výpočet_zadání!E772</f>
        <v>0</v>
      </c>
      <c r="F16" s="324">
        <f>Výpočet_zadání!F772</f>
        <v>0</v>
      </c>
      <c r="G16" s="324">
        <f>Výpočet_zadání!G772</f>
        <v>0</v>
      </c>
      <c r="H16" s="324">
        <f>Výpočet_zadání!H772</f>
        <v>0</v>
      </c>
      <c r="I16" s="324">
        <f>Výpočet_zadání!I772</f>
        <v>0</v>
      </c>
      <c r="J16" s="324">
        <f>Výpočet_zadání!J772</f>
        <v>0</v>
      </c>
      <c r="K16" s="324">
        <f>Výpočet_zadání!K772</f>
        <v>0</v>
      </c>
      <c r="L16" s="324">
        <f>Výpočet_zadání!L772</f>
        <v>0</v>
      </c>
      <c r="M16" s="324">
        <f>Výpočet_zadání!M772</f>
        <v>0</v>
      </c>
      <c r="N16" s="324">
        <f>Výpočet_zadání!N772</f>
        <v>0</v>
      </c>
      <c r="O16" s="324">
        <f>Výpočet_zadání!O772</f>
        <v>0</v>
      </c>
      <c r="P16" s="324">
        <f>Výpočet_zadání!P772</f>
        <v>0</v>
      </c>
      <c r="Q16" s="324">
        <f>Výpočet_zadání!Q772</f>
        <v>0</v>
      </c>
      <c r="R16" s="324">
        <f>Výpočet_zadání!R772</f>
        <v>0</v>
      </c>
      <c r="S16" s="324">
        <f>Výpočet_zadání!S772</f>
        <v>0</v>
      </c>
      <c r="T16" s="324">
        <f>Výpočet_zadání!T772</f>
        <v>0</v>
      </c>
      <c r="U16" s="324">
        <f>Výpočet_zadání!U772</f>
        <v>0</v>
      </c>
      <c r="V16" s="324">
        <f>Výpočet_zadání!V772</f>
        <v>0</v>
      </c>
      <c r="W16" s="324">
        <f>Výpočet_zadání!W772</f>
        <v>0</v>
      </c>
      <c r="X16" s="324">
        <f>Výpočet_zadání!X772</f>
        <v>0</v>
      </c>
      <c r="Y16" s="324">
        <f>Výpočet_zadání!Y772</f>
        <v>0</v>
      </c>
      <c r="Z16" s="324">
        <f>Výpočet_zadání!Z772</f>
        <v>0</v>
      </c>
      <c r="AA16" s="465">
        <f>Výpočet_zadání!AA772</f>
        <v>0</v>
      </c>
    </row>
    <row r="17" spans="2:30" ht="15.75" thickBot="1" x14ac:dyDescent="0.3">
      <c r="B17" s="474" t="s">
        <v>258</v>
      </c>
      <c r="C17" s="470">
        <f>Výpočet_zadání!C773</f>
        <v>0</v>
      </c>
      <c r="D17" s="466">
        <f>Výpočet_zadání!D773</f>
        <v>0</v>
      </c>
      <c r="E17" s="466">
        <f>Výpočet_zadání!E773</f>
        <v>0</v>
      </c>
      <c r="F17" s="466">
        <f>Výpočet_zadání!F773</f>
        <v>0</v>
      </c>
      <c r="G17" s="466">
        <f>Výpočet_zadání!G773</f>
        <v>0</v>
      </c>
      <c r="H17" s="466">
        <f>Výpočet_zadání!H773</f>
        <v>0</v>
      </c>
      <c r="I17" s="466">
        <f>Výpočet_zadání!I773</f>
        <v>0</v>
      </c>
      <c r="J17" s="466">
        <f>Výpočet_zadání!J773</f>
        <v>0</v>
      </c>
      <c r="K17" s="466">
        <f>Výpočet_zadání!K773</f>
        <v>0</v>
      </c>
      <c r="L17" s="466">
        <f>Výpočet_zadání!L773</f>
        <v>0</v>
      </c>
      <c r="M17" s="466">
        <f>Výpočet_zadání!M773</f>
        <v>0</v>
      </c>
      <c r="N17" s="466">
        <f>Výpočet_zadání!N773</f>
        <v>0</v>
      </c>
      <c r="O17" s="466">
        <f>Výpočet_zadání!O773</f>
        <v>0</v>
      </c>
      <c r="P17" s="466">
        <f>Výpočet_zadání!P773</f>
        <v>0</v>
      </c>
      <c r="Q17" s="466">
        <f>Výpočet_zadání!Q773</f>
        <v>0</v>
      </c>
      <c r="R17" s="466">
        <f>Výpočet_zadání!R773</f>
        <v>0</v>
      </c>
      <c r="S17" s="466">
        <f>Výpočet_zadání!S773</f>
        <v>0</v>
      </c>
      <c r="T17" s="466">
        <f>Výpočet_zadání!T773</f>
        <v>0</v>
      </c>
      <c r="U17" s="466">
        <f>Výpočet_zadání!U773</f>
        <v>0</v>
      </c>
      <c r="V17" s="466">
        <f>Výpočet_zadání!V773</f>
        <v>0</v>
      </c>
      <c r="W17" s="466">
        <f>Výpočet_zadání!W773</f>
        <v>0</v>
      </c>
      <c r="X17" s="466">
        <f>Výpočet_zadání!X773</f>
        <v>0</v>
      </c>
      <c r="Y17" s="466">
        <f>Výpočet_zadání!Y773</f>
        <v>0</v>
      </c>
      <c r="Z17" s="466">
        <f>Výpočet_zadání!Z773</f>
        <v>0</v>
      </c>
      <c r="AA17" s="467">
        <f>Výpočet_zadání!AA773</f>
        <v>0</v>
      </c>
    </row>
    <row r="18" spans="2:30" ht="16.5" thickTop="1" thickBot="1" x14ac:dyDescent="0.3">
      <c r="B18" s="463" t="s">
        <v>249</v>
      </c>
      <c r="C18" s="207">
        <f>Výpočet_zadání!C774</f>
        <v>0</v>
      </c>
      <c r="D18" s="207">
        <f>Výpočet_zadání!D774</f>
        <v>0</v>
      </c>
      <c r="E18" s="207">
        <f>Výpočet_zadání!E774</f>
        <v>0</v>
      </c>
      <c r="F18" s="207">
        <f>Výpočet_zadání!F774</f>
        <v>0</v>
      </c>
      <c r="G18" s="207">
        <f>Výpočet_zadání!G774</f>
        <v>0</v>
      </c>
      <c r="H18" s="207">
        <f>Výpočet_zadání!H774</f>
        <v>0</v>
      </c>
      <c r="I18" s="207">
        <f>Výpočet_zadání!I774</f>
        <v>0</v>
      </c>
      <c r="J18" s="207">
        <f>Výpočet_zadání!J774</f>
        <v>0</v>
      </c>
      <c r="K18" s="207">
        <f>Výpočet_zadání!K774</f>
        <v>0</v>
      </c>
      <c r="L18" s="207">
        <f>Výpočet_zadání!L774</f>
        <v>0</v>
      </c>
      <c r="M18" s="207">
        <f>Výpočet_zadání!M774</f>
        <v>0</v>
      </c>
      <c r="N18" s="207">
        <f>Výpočet_zadání!N774</f>
        <v>0</v>
      </c>
      <c r="O18" s="207">
        <f>Výpočet_zadání!O774</f>
        <v>0</v>
      </c>
      <c r="P18" s="207">
        <f>Výpočet_zadání!P774</f>
        <v>0</v>
      </c>
      <c r="Q18" s="207">
        <f>Výpočet_zadání!Q774</f>
        <v>0</v>
      </c>
      <c r="R18" s="207">
        <f>Výpočet_zadání!R774</f>
        <v>0</v>
      </c>
      <c r="S18" s="207">
        <f>Výpočet_zadání!S774</f>
        <v>0</v>
      </c>
      <c r="T18" s="207">
        <f>Výpočet_zadání!T774</f>
        <v>0</v>
      </c>
      <c r="U18" s="207">
        <f>Výpočet_zadání!U774</f>
        <v>0</v>
      </c>
      <c r="V18" s="207">
        <f>Výpočet_zadání!V774</f>
        <v>0</v>
      </c>
      <c r="W18" s="207">
        <f>Výpočet_zadání!W774</f>
        <v>0</v>
      </c>
      <c r="X18" s="207">
        <f>Výpočet_zadání!X774</f>
        <v>0</v>
      </c>
      <c r="Y18" s="207">
        <f>Výpočet_zadání!Y774</f>
        <v>0</v>
      </c>
      <c r="Z18" s="207">
        <f>Výpočet_zadání!Z774</f>
        <v>0</v>
      </c>
      <c r="AA18" s="207">
        <f>Výpočet_zadání!AA774</f>
        <v>0</v>
      </c>
    </row>
    <row r="19" spans="2:30" ht="16.5" thickTop="1" thickBot="1" x14ac:dyDescent="0.3">
      <c r="B19" s="463" t="s">
        <v>259</v>
      </c>
      <c r="C19" s="447">
        <f>Výpočet_zadání!C775</f>
        <v>0</v>
      </c>
      <c r="D19" s="447">
        <f>Výpočet_zadání!D775</f>
        <v>0</v>
      </c>
      <c r="E19" s="447">
        <f>Výpočet_zadání!E775</f>
        <v>0</v>
      </c>
      <c r="F19" s="447">
        <f>Výpočet_zadání!F775</f>
        <v>0</v>
      </c>
      <c r="G19" s="447">
        <f>Výpočet_zadání!G775</f>
        <v>0</v>
      </c>
      <c r="H19" s="447">
        <f>Výpočet_zadání!H775</f>
        <v>0</v>
      </c>
      <c r="I19" s="447">
        <f>Výpočet_zadání!I775</f>
        <v>0</v>
      </c>
      <c r="J19" s="447">
        <f>Výpočet_zadání!J775</f>
        <v>0</v>
      </c>
      <c r="K19" s="447">
        <f>Výpočet_zadání!K775</f>
        <v>0</v>
      </c>
      <c r="L19" s="447">
        <f>Výpočet_zadání!L775</f>
        <v>0</v>
      </c>
      <c r="M19" s="447">
        <f>Výpočet_zadání!M775</f>
        <v>0</v>
      </c>
      <c r="N19" s="447">
        <f>Výpočet_zadání!N775</f>
        <v>0</v>
      </c>
      <c r="O19" s="447">
        <f>Výpočet_zadání!O775</f>
        <v>0</v>
      </c>
      <c r="P19" s="447">
        <f>Výpočet_zadání!P775</f>
        <v>0</v>
      </c>
      <c r="Q19" s="447">
        <f>Výpočet_zadání!Q775</f>
        <v>0</v>
      </c>
      <c r="R19" s="447">
        <f>Výpočet_zadání!R775</f>
        <v>0</v>
      </c>
      <c r="S19" s="447">
        <f>Výpočet_zadání!S775</f>
        <v>0</v>
      </c>
      <c r="T19" s="447">
        <f>Výpočet_zadání!T775</f>
        <v>0</v>
      </c>
      <c r="U19" s="447">
        <f>Výpočet_zadání!U775</f>
        <v>0</v>
      </c>
      <c r="V19" s="447">
        <f>Výpočet_zadání!V775</f>
        <v>0</v>
      </c>
      <c r="W19" s="447">
        <f>Výpočet_zadání!W775</f>
        <v>0</v>
      </c>
      <c r="X19" s="447">
        <f>Výpočet_zadání!X775</f>
        <v>0</v>
      </c>
      <c r="Y19" s="447">
        <f>Výpočet_zadání!Y775</f>
        <v>0</v>
      </c>
      <c r="Z19" s="447">
        <f>Výpočet_zadání!Z775</f>
        <v>0</v>
      </c>
      <c r="AA19" s="447">
        <f>Výpočet_zadání!AA775</f>
        <v>0</v>
      </c>
    </row>
    <row r="20" spans="2:30" ht="15.75" thickTop="1" x14ac:dyDescent="0.25">
      <c r="B20" s="561" t="s">
        <v>304</v>
      </c>
      <c r="C20" s="561"/>
      <c r="D20" s="561"/>
      <c r="E20" s="561"/>
      <c r="F20" s="561"/>
      <c r="G20" s="561"/>
      <c r="H20" s="561"/>
      <c r="I20" s="561"/>
      <c r="J20" s="561"/>
      <c r="K20" s="561"/>
      <c r="L20" s="561"/>
      <c r="M20" s="561"/>
      <c r="N20" s="561"/>
      <c r="O20" s="561"/>
      <c r="P20" s="561"/>
      <c r="Q20" s="561"/>
      <c r="R20" s="561"/>
      <c r="S20" s="561"/>
      <c r="T20" s="561"/>
      <c r="U20" s="561"/>
      <c r="V20" s="561"/>
      <c r="W20" s="561"/>
      <c r="X20" s="561"/>
      <c r="Y20" s="561"/>
      <c r="Z20" s="561"/>
      <c r="AA20" s="561"/>
    </row>
    <row r="21" spans="2:30" x14ac:dyDescent="0.25">
      <c r="B21" s="562"/>
      <c r="C21" s="562"/>
      <c r="D21" s="562"/>
      <c r="E21" s="562"/>
      <c r="F21" s="562"/>
      <c r="G21" s="562"/>
      <c r="H21" s="562"/>
      <c r="I21" s="562"/>
      <c r="J21" s="562"/>
      <c r="K21" s="562"/>
      <c r="L21" s="562"/>
      <c r="M21" s="562"/>
      <c r="N21" s="562"/>
      <c r="O21" s="562"/>
      <c r="P21" s="562"/>
      <c r="Q21" s="562"/>
      <c r="R21" s="562"/>
      <c r="S21" s="562"/>
      <c r="T21" s="562"/>
      <c r="U21" s="562"/>
      <c r="V21" s="562"/>
      <c r="W21" s="562"/>
      <c r="X21" s="562"/>
      <c r="Y21" s="562"/>
      <c r="Z21" s="562"/>
      <c r="AA21" s="562"/>
    </row>
    <row r="22" spans="2:30" x14ac:dyDescent="0.25">
      <c r="B22" s="562"/>
      <c r="C22" s="562"/>
      <c r="D22" s="562"/>
      <c r="E22" s="562"/>
      <c r="F22" s="562"/>
      <c r="G22" s="562"/>
      <c r="H22" s="562"/>
      <c r="I22" s="562"/>
      <c r="J22" s="562"/>
      <c r="K22" s="562"/>
      <c r="L22" s="562"/>
      <c r="M22" s="562"/>
      <c r="N22" s="562"/>
      <c r="O22" s="562"/>
      <c r="P22" s="562"/>
      <c r="Q22" s="562"/>
      <c r="R22" s="562"/>
      <c r="S22" s="562"/>
      <c r="T22" s="562"/>
      <c r="U22" s="562"/>
      <c r="V22" s="562"/>
      <c r="W22" s="562"/>
      <c r="X22" s="562"/>
      <c r="Y22" s="562"/>
      <c r="Z22" s="562"/>
      <c r="AA22" s="562"/>
    </row>
    <row r="23" spans="2:30" x14ac:dyDescent="0.25">
      <c r="Y23" s="152"/>
    </row>
    <row r="24" spans="2:30" x14ac:dyDescent="0.25">
      <c r="Y24" s="152"/>
    </row>
    <row r="32" spans="2:30" x14ac:dyDescent="0.25">
      <c r="AD32" s="493"/>
    </row>
    <row r="57" spans="2:23" ht="21" customHeight="1" x14ac:dyDescent="0.25">
      <c r="B57" s="558" t="s">
        <v>308</v>
      </c>
      <c r="C57" s="558"/>
      <c r="D57" s="558"/>
      <c r="E57" s="558"/>
      <c r="F57" s="558"/>
      <c r="G57" s="558"/>
      <c r="H57" s="558"/>
      <c r="I57" s="558"/>
      <c r="J57" s="558"/>
      <c r="K57" s="558"/>
      <c r="L57" s="558"/>
      <c r="M57" s="558"/>
      <c r="N57" s="558"/>
      <c r="O57" s="558"/>
      <c r="P57" s="558"/>
      <c r="Q57" s="558"/>
      <c r="R57" s="558"/>
      <c r="S57" s="558"/>
      <c r="T57" s="558"/>
      <c r="U57" s="558"/>
      <c r="V57" s="558"/>
      <c r="W57" s="558"/>
    </row>
    <row r="58" spans="2:23" ht="15" customHeight="1" x14ac:dyDescent="0.25">
      <c r="B58" s="558"/>
      <c r="C58" s="558"/>
      <c r="D58" s="558"/>
      <c r="E58" s="558"/>
      <c r="F58" s="558"/>
      <c r="G58" s="558"/>
      <c r="H58" s="558"/>
      <c r="I58" s="558"/>
      <c r="J58" s="558"/>
      <c r="K58" s="558"/>
      <c r="L58" s="558"/>
      <c r="M58" s="558"/>
      <c r="N58" s="558"/>
      <c r="O58" s="558"/>
      <c r="P58" s="558"/>
      <c r="Q58" s="558"/>
      <c r="R58" s="558"/>
      <c r="S58" s="558"/>
      <c r="T58" s="558"/>
      <c r="U58" s="558"/>
      <c r="V58" s="558"/>
      <c r="W58" s="558"/>
    </row>
    <row r="59" spans="2:23" ht="15" customHeight="1" x14ac:dyDescent="0.25">
      <c r="B59" s="499" t="s">
        <v>309</v>
      </c>
      <c r="C59" s="499"/>
      <c r="D59" s="499"/>
      <c r="E59" s="499"/>
      <c r="F59" s="499"/>
      <c r="G59" s="499"/>
      <c r="H59" s="499"/>
      <c r="I59" s="499"/>
      <c r="J59" s="499"/>
      <c r="K59" s="462"/>
      <c r="L59" s="559" t="s">
        <v>310</v>
      </c>
      <c r="M59" s="559"/>
      <c r="N59" s="559"/>
      <c r="O59" s="559"/>
      <c r="P59" s="559"/>
      <c r="Q59" s="559"/>
      <c r="R59" s="559"/>
      <c r="S59" s="559"/>
      <c r="T59" s="559"/>
      <c r="U59" s="559"/>
      <c r="V59" s="559"/>
      <c r="W59" s="559"/>
    </row>
  </sheetData>
  <sheetProtection algorithmName="SHA-512" hashValue="JSDBd2ntIWnSV6f2qslplExB0wF+iYhzW5mHVifvGhLv7/2zyf7Ts1u1Cvb9tRLAoAf99HfMLkLzmYyfylZI1g==" saltValue="V7A2izsHFkntBqbZRZ7bCg==" spinCount="100000" sheet="1" objects="1" scenarios="1"/>
  <mergeCells count="6">
    <mergeCell ref="B57:W58"/>
    <mergeCell ref="B59:J59"/>
    <mergeCell ref="L59:W59"/>
    <mergeCell ref="C4:D4"/>
    <mergeCell ref="B20:AA22"/>
    <mergeCell ref="B5:Q6"/>
  </mergeCells>
  <pageMargins left="0.7" right="0.7" top="0.78740157499999996" bottom="0.78740157499999996" header="0.3" footer="0.3"/>
  <pageSetup paperSize="8"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Group Box 1">
              <controlPr defaultSize="0" autoFill="0" autoPict="0">
                <anchor moveWithCells="1">
                  <from>
                    <xdr:col>1</xdr:col>
                    <xdr:colOff>0</xdr:colOff>
                    <xdr:row>56</xdr:row>
                    <xdr:rowOff>9525</xdr:rowOff>
                  </from>
                  <to>
                    <xdr:col>23</xdr:col>
                    <xdr:colOff>104775</xdr:colOff>
                    <xdr:row>58</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3"/>
  <sheetViews>
    <sheetView showGridLines="0" showRowColHeaders="0" workbookViewId="0">
      <selection activeCell="M36" sqref="M36"/>
    </sheetView>
  </sheetViews>
  <sheetFormatPr defaultRowHeight="15" x14ac:dyDescent="0.25"/>
  <sheetData>
    <row r="2" spans="8:8" x14ac:dyDescent="0.25">
      <c r="H2" s="2" t="s">
        <v>305</v>
      </c>
    </row>
    <row r="17" spans="1:8" x14ac:dyDescent="0.25">
      <c r="A17" s="462" t="s">
        <v>300</v>
      </c>
    </row>
    <row r="18" spans="1:8" ht="15" customHeight="1" x14ac:dyDescent="0.25">
      <c r="B18" s="491"/>
      <c r="C18" s="491"/>
      <c r="D18" s="491"/>
      <c r="E18" s="491"/>
      <c r="F18" s="491"/>
      <c r="G18" s="491"/>
      <c r="H18" s="491"/>
    </row>
    <row r="19" spans="1:8" x14ac:dyDescent="0.25">
      <c r="A19" s="491"/>
      <c r="B19" s="491"/>
      <c r="C19" s="491"/>
      <c r="D19" s="491"/>
      <c r="E19" s="491"/>
      <c r="F19" s="491"/>
      <c r="G19" s="491"/>
      <c r="H19" s="491"/>
    </row>
    <row r="20" spans="1:8" x14ac:dyDescent="0.25">
      <c r="A20" s="491"/>
      <c r="B20" s="491"/>
      <c r="C20" s="491"/>
      <c r="D20" s="491"/>
      <c r="E20" s="491"/>
      <c r="F20" s="491"/>
      <c r="G20" s="491"/>
      <c r="H20" s="491"/>
    </row>
    <row r="21" spans="1:8" x14ac:dyDescent="0.25">
      <c r="A21" s="491" t="s">
        <v>307</v>
      </c>
      <c r="B21" s="491"/>
      <c r="C21" s="491"/>
      <c r="D21" s="491"/>
      <c r="E21" s="491"/>
      <c r="F21" s="491"/>
      <c r="G21" s="491"/>
      <c r="H21" s="491"/>
    </row>
    <row r="22" spans="1:8" ht="15" customHeight="1" x14ac:dyDescent="0.25">
      <c r="A22" s="565" t="s">
        <v>306</v>
      </c>
      <c r="B22" s="565"/>
      <c r="C22" s="565"/>
      <c r="D22" s="565"/>
      <c r="E22" s="565"/>
      <c r="F22" s="565"/>
      <c r="G22" s="565"/>
      <c r="H22" s="565"/>
    </row>
    <row r="23" spans="1:8" x14ac:dyDescent="0.25">
      <c r="A23" s="565"/>
      <c r="B23" s="565"/>
      <c r="C23" s="565"/>
      <c r="D23" s="565"/>
      <c r="E23" s="565"/>
      <c r="F23" s="565"/>
      <c r="G23" s="565"/>
      <c r="H23" s="565"/>
    </row>
    <row r="24" spans="1:8" x14ac:dyDescent="0.25">
      <c r="A24" s="565"/>
      <c r="B24" s="565"/>
      <c r="C24" s="565"/>
      <c r="D24" s="565"/>
      <c r="E24" s="565"/>
      <c r="F24" s="565"/>
      <c r="G24" s="565"/>
      <c r="H24" s="565"/>
    </row>
    <row r="25" spans="1:8" x14ac:dyDescent="0.25">
      <c r="A25" s="565"/>
      <c r="B25" s="565"/>
      <c r="C25" s="565"/>
      <c r="D25" s="565"/>
      <c r="E25" s="565"/>
      <c r="F25" s="565"/>
      <c r="G25" s="565"/>
      <c r="H25" s="565"/>
    </row>
    <row r="26" spans="1:8" x14ac:dyDescent="0.25">
      <c r="A26" s="565"/>
      <c r="B26" s="565"/>
      <c r="C26" s="565"/>
      <c r="D26" s="565"/>
      <c r="E26" s="565"/>
      <c r="F26" s="565"/>
      <c r="G26" s="565"/>
      <c r="H26" s="565"/>
    </row>
    <row r="27" spans="1:8" x14ac:dyDescent="0.25">
      <c r="A27" s="565"/>
      <c r="B27" s="565"/>
      <c r="C27" s="565"/>
      <c r="D27" s="565"/>
      <c r="E27" s="565"/>
      <c r="F27" s="565"/>
      <c r="G27" s="565"/>
      <c r="H27" s="565"/>
    </row>
    <row r="28" spans="1:8" x14ac:dyDescent="0.25">
      <c r="A28" s="565"/>
      <c r="B28" s="565"/>
      <c r="C28" s="565"/>
      <c r="D28" s="565"/>
      <c r="E28" s="565"/>
      <c r="F28" s="565"/>
      <c r="G28" s="565"/>
      <c r="H28" s="565"/>
    </row>
    <row r="29" spans="1:8" x14ac:dyDescent="0.25">
      <c r="A29" s="565"/>
      <c r="B29" s="565"/>
      <c r="C29" s="565"/>
      <c r="D29" s="565"/>
      <c r="E29" s="565"/>
      <c r="F29" s="565"/>
      <c r="G29" s="565"/>
      <c r="H29" s="565"/>
    </row>
    <row r="30" spans="1:8" x14ac:dyDescent="0.25">
      <c r="A30" s="491"/>
      <c r="B30" s="491"/>
      <c r="C30" s="491"/>
      <c r="D30" s="491"/>
      <c r="E30" s="491"/>
      <c r="F30" s="491"/>
      <c r="G30" s="491"/>
      <c r="H30" s="491"/>
    </row>
    <row r="31" spans="1:8" x14ac:dyDescent="0.25">
      <c r="A31" s="491"/>
      <c r="B31" s="491"/>
      <c r="C31" s="491"/>
      <c r="D31" s="491"/>
      <c r="E31" s="491"/>
      <c r="F31" s="491"/>
      <c r="G31" s="491"/>
      <c r="H31" s="491"/>
    </row>
    <row r="32" spans="1:8" x14ac:dyDescent="0.25">
      <c r="A32" s="491"/>
      <c r="B32" s="491"/>
      <c r="C32" s="491"/>
      <c r="D32" s="491"/>
      <c r="E32" s="491"/>
      <c r="F32" s="491"/>
      <c r="G32" s="491"/>
      <c r="H32" s="491"/>
    </row>
    <row r="33" spans="1:8" x14ac:dyDescent="0.25">
      <c r="A33" s="491"/>
      <c r="B33" s="491"/>
      <c r="C33" s="491"/>
      <c r="D33" s="491"/>
      <c r="E33" s="491"/>
      <c r="F33" s="491"/>
      <c r="G33" s="491"/>
      <c r="H33" s="491"/>
    </row>
  </sheetData>
  <sheetProtection algorithmName="SHA-512" hashValue="5QJ5JFPu6M4Y+NMZBFsnRay/sND8tRzM4VJzzP6CSTfsiR59L3nrePIK7kZOaQgQv8eXvsnliqcNuzALRV+xuQ==" saltValue="V4vRRuDVGa9erKYQjh/0xg==" spinCount="100000" sheet="1" objects="1" scenarios="1"/>
  <mergeCells count="1">
    <mergeCell ref="A22:H29"/>
  </mergeCells>
  <pageMargins left="0.7" right="0.7" top="0.78740157499999996" bottom="0.78740157499999996"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5"/>
  <sheetViews>
    <sheetView showGridLines="0" showRowColHeaders="0" workbookViewId="0">
      <selection activeCell="C25" sqref="C25"/>
    </sheetView>
  </sheetViews>
  <sheetFormatPr defaultRowHeight="15" x14ac:dyDescent="0.25"/>
  <cols>
    <col min="1" max="1" width="42.42578125" bestFit="1" customWidth="1"/>
    <col min="2" max="2" width="10.85546875" bestFit="1" customWidth="1"/>
  </cols>
  <sheetData>
    <row r="1" spans="1:12" ht="29.25" thickBot="1" x14ac:dyDescent="0.5">
      <c r="A1" s="347" t="s">
        <v>267</v>
      </c>
      <c r="B1" s="350"/>
      <c r="E1" s="347" t="s">
        <v>298</v>
      </c>
      <c r="F1" s="457"/>
      <c r="G1" s="457"/>
      <c r="H1" s="457"/>
      <c r="I1" s="457"/>
      <c r="J1" s="457"/>
      <c r="K1" s="457"/>
      <c r="L1" s="457"/>
    </row>
    <row r="2" spans="1:12" ht="20.25" thickTop="1" thickBot="1" x14ac:dyDescent="0.35">
      <c r="A2" s="349" t="s">
        <v>268</v>
      </c>
      <c r="B2" s="52" t="s">
        <v>9</v>
      </c>
      <c r="E2" s="452"/>
      <c r="F2" s="453"/>
      <c r="G2" s="455" t="s">
        <v>141</v>
      </c>
      <c r="H2" s="6" t="s">
        <v>297</v>
      </c>
      <c r="I2" s="458"/>
    </row>
    <row r="3" spans="1:12" ht="15.75" thickTop="1" x14ac:dyDescent="0.25">
      <c r="A3" s="348" t="s">
        <v>181</v>
      </c>
      <c r="B3" s="110">
        <v>0.9</v>
      </c>
      <c r="E3" s="452"/>
      <c r="F3" s="453"/>
      <c r="G3" s="454" t="s">
        <v>146</v>
      </c>
      <c r="H3" s="6">
        <v>0.5</v>
      </c>
      <c r="I3" s="458"/>
    </row>
    <row r="4" spans="1:12" x14ac:dyDescent="0.25">
      <c r="A4" s="4" t="s">
        <v>182</v>
      </c>
      <c r="B4" s="6">
        <v>0.81</v>
      </c>
      <c r="E4" s="452"/>
      <c r="F4" s="453"/>
      <c r="G4" s="454" t="s">
        <v>144</v>
      </c>
      <c r="H4" s="6">
        <v>0.5</v>
      </c>
      <c r="I4" s="458"/>
    </row>
    <row r="5" spans="1:12" x14ac:dyDescent="0.25">
      <c r="A5" s="4" t="s">
        <v>183</v>
      </c>
      <c r="B5" s="8">
        <v>0.73</v>
      </c>
      <c r="E5" s="452"/>
      <c r="F5" s="453"/>
      <c r="G5" s="454" t="s">
        <v>145</v>
      </c>
      <c r="H5" s="6">
        <v>0.6</v>
      </c>
      <c r="I5" s="458"/>
    </row>
    <row r="6" spans="1:12" x14ac:dyDescent="0.25">
      <c r="A6" s="4" t="s">
        <v>184</v>
      </c>
      <c r="B6" s="6">
        <v>0.74</v>
      </c>
      <c r="E6" s="452"/>
      <c r="F6" s="453"/>
      <c r="G6" s="454" t="s">
        <v>147</v>
      </c>
      <c r="H6" s="6">
        <v>0.7</v>
      </c>
      <c r="I6" s="458"/>
    </row>
    <row r="7" spans="1:12" x14ac:dyDescent="0.25">
      <c r="A7" s="4" t="s">
        <v>185</v>
      </c>
      <c r="B7" s="6">
        <v>0.7</v>
      </c>
      <c r="E7" s="452"/>
      <c r="F7" s="453"/>
      <c r="G7" s="454" t="s">
        <v>148</v>
      </c>
      <c r="H7" s="6">
        <v>0.9</v>
      </c>
      <c r="I7" s="458"/>
    </row>
    <row r="8" spans="1:12" x14ac:dyDescent="0.25">
      <c r="A8" s="4" t="s">
        <v>186</v>
      </c>
      <c r="B8" s="6">
        <v>0.61</v>
      </c>
      <c r="E8" s="452"/>
      <c r="F8" s="453"/>
      <c r="G8" s="454" t="s">
        <v>149</v>
      </c>
      <c r="H8" s="6">
        <v>0.85</v>
      </c>
      <c r="I8" s="458"/>
    </row>
    <row r="9" spans="1:12" x14ac:dyDescent="0.25">
      <c r="A9" s="4" t="s">
        <v>187</v>
      </c>
      <c r="B9" s="6">
        <v>0.54</v>
      </c>
      <c r="E9" s="452"/>
      <c r="F9" s="453"/>
      <c r="G9" s="454" t="s">
        <v>150</v>
      </c>
      <c r="H9" s="6">
        <v>0.8</v>
      </c>
      <c r="I9" s="458"/>
    </row>
    <row r="10" spans="1:12" x14ac:dyDescent="0.25">
      <c r="A10" s="4" t="s">
        <v>188</v>
      </c>
      <c r="B10" s="6">
        <v>0.64</v>
      </c>
      <c r="E10" s="452"/>
      <c r="F10" s="453"/>
      <c r="G10" s="454" t="s">
        <v>143</v>
      </c>
      <c r="H10" s="6">
        <v>1</v>
      </c>
      <c r="I10" s="458"/>
    </row>
    <row r="11" spans="1:12" x14ac:dyDescent="0.25">
      <c r="A11" s="4" t="s">
        <v>189</v>
      </c>
      <c r="B11" s="6">
        <v>0.64</v>
      </c>
      <c r="E11" s="452"/>
      <c r="F11" s="453"/>
      <c r="G11" s="454" t="s">
        <v>151</v>
      </c>
      <c r="H11" s="6">
        <v>0.8</v>
      </c>
      <c r="I11" s="458"/>
    </row>
    <row r="12" spans="1:12" x14ac:dyDescent="0.25">
      <c r="A12" s="4" t="s">
        <v>190</v>
      </c>
      <c r="B12" s="6">
        <v>0.54</v>
      </c>
      <c r="E12" s="452"/>
      <c r="F12" s="453"/>
      <c r="G12" s="454" t="s">
        <v>152</v>
      </c>
      <c r="H12" s="6">
        <v>0.8</v>
      </c>
      <c r="I12" s="458"/>
    </row>
    <row r="13" spans="1:12" x14ac:dyDescent="0.25">
      <c r="A13" s="4" t="s">
        <v>191</v>
      </c>
      <c r="B13" s="6">
        <v>0.54</v>
      </c>
      <c r="E13" s="452"/>
      <c r="F13" s="453"/>
      <c r="G13" s="454" t="s">
        <v>153</v>
      </c>
      <c r="H13" s="6">
        <v>0.4</v>
      </c>
      <c r="I13" s="458"/>
    </row>
    <row r="14" spans="1:12" x14ac:dyDescent="0.25">
      <c r="A14" s="4" t="s">
        <v>192</v>
      </c>
      <c r="B14" s="6">
        <v>0.54</v>
      </c>
      <c r="E14" s="452"/>
      <c r="F14" s="453"/>
      <c r="G14" s="454" t="s">
        <v>154</v>
      </c>
      <c r="H14" s="6">
        <v>0.7</v>
      </c>
      <c r="I14" s="458"/>
    </row>
    <row r="15" spans="1:12" x14ac:dyDescent="0.25">
      <c r="A15" s="4" t="s">
        <v>196</v>
      </c>
      <c r="B15" s="6">
        <v>0.72</v>
      </c>
      <c r="E15" s="452"/>
      <c r="F15" s="453"/>
      <c r="G15" s="456" t="s">
        <v>296</v>
      </c>
      <c r="H15" s="158">
        <v>0.9</v>
      </c>
      <c r="I15" s="459"/>
    </row>
    <row r="16" spans="1:12" x14ac:dyDescent="0.25">
      <c r="A16" s="4" t="s">
        <v>193</v>
      </c>
      <c r="B16" s="6">
        <v>0.27</v>
      </c>
    </row>
    <row r="17" spans="1:19" x14ac:dyDescent="0.25">
      <c r="A17" s="4" t="s">
        <v>194</v>
      </c>
      <c r="B17" s="6">
        <v>0.28999999999999998</v>
      </c>
      <c r="E17" s="490" t="s">
        <v>301</v>
      </c>
      <c r="F17" s="298"/>
      <c r="G17" s="298"/>
      <c r="H17" s="298"/>
      <c r="I17" s="298"/>
      <c r="J17" s="298"/>
      <c r="K17" s="298"/>
      <c r="M17" s="490" t="s">
        <v>302</v>
      </c>
      <c r="N17" s="298"/>
      <c r="O17" s="298"/>
      <c r="P17" s="298"/>
      <c r="Q17" s="298"/>
      <c r="R17" s="298"/>
      <c r="S17" s="298"/>
    </row>
    <row r="18" spans="1:19" x14ac:dyDescent="0.25">
      <c r="A18" s="4" t="s">
        <v>195</v>
      </c>
      <c r="B18" s="6">
        <v>0.3</v>
      </c>
    </row>
    <row r="19" spans="1:19" x14ac:dyDescent="0.25">
      <c r="A19" s="157" t="s">
        <v>10</v>
      </c>
      <c r="B19" s="156">
        <v>0.5</v>
      </c>
    </row>
    <row r="20" spans="1:19" x14ac:dyDescent="0.25">
      <c r="A20" s="4" t="s">
        <v>11</v>
      </c>
      <c r="B20" s="158">
        <v>0.59</v>
      </c>
    </row>
    <row r="21" spans="1:19" x14ac:dyDescent="0.25">
      <c r="A21" s="4" t="s">
        <v>12</v>
      </c>
      <c r="B21" s="158">
        <v>0.68</v>
      </c>
    </row>
    <row r="22" spans="1:19" x14ac:dyDescent="0.25">
      <c r="A22" s="4" t="s">
        <v>13</v>
      </c>
      <c r="B22" s="158">
        <v>0.14000000000000001</v>
      </c>
    </row>
    <row r="23" spans="1:19" x14ac:dyDescent="0.25">
      <c r="A23" s="4" t="s">
        <v>197</v>
      </c>
      <c r="B23" s="158">
        <v>0.12</v>
      </c>
    </row>
    <row r="24" spans="1:19" x14ac:dyDescent="0.25">
      <c r="A24" s="4" t="s">
        <v>198</v>
      </c>
      <c r="B24" s="158">
        <v>0.27</v>
      </c>
    </row>
    <row r="25" spans="1:19" x14ac:dyDescent="0.25">
      <c r="A25" s="4" t="s">
        <v>14</v>
      </c>
      <c r="B25" s="158">
        <v>0.45</v>
      </c>
    </row>
    <row r="26" spans="1:19" x14ac:dyDescent="0.25">
      <c r="A26" s="4" t="s">
        <v>15</v>
      </c>
      <c r="B26" s="158">
        <v>0.72</v>
      </c>
    </row>
    <row r="27" spans="1:19" x14ac:dyDescent="0.25">
      <c r="A27" s="159" t="s">
        <v>199</v>
      </c>
      <c r="B27" s="158">
        <v>0.23</v>
      </c>
    </row>
    <row r="28" spans="1:19" x14ac:dyDescent="0.25">
      <c r="A28" s="4" t="s">
        <v>200</v>
      </c>
      <c r="B28" s="158">
        <v>0.54</v>
      </c>
    </row>
    <row r="29" spans="1:19" x14ac:dyDescent="0.25">
      <c r="A29" s="159" t="s">
        <v>201</v>
      </c>
      <c r="B29" s="158">
        <v>0.54</v>
      </c>
    </row>
    <row r="30" spans="1:19" x14ac:dyDescent="0.25">
      <c r="A30" s="159" t="s">
        <v>202</v>
      </c>
      <c r="B30" s="158">
        <v>0.63</v>
      </c>
    </row>
    <row r="31" spans="1:19" x14ac:dyDescent="0.25">
      <c r="A31" s="462" t="s">
        <v>295</v>
      </c>
    </row>
    <row r="35" spans="4:4" x14ac:dyDescent="0.25">
      <c r="D35" s="2" t="s">
        <v>303</v>
      </c>
    </row>
  </sheetData>
  <sheetProtection algorithmName="SHA-512" hashValue="utMtayNFx0sujlCeVK2O1u2nS9lUqVUKyFzq5/YM9e3QO/4WPvEtB8IXFWJpB6wvZX4NPEivegLHmx4rI02K7g==" saltValue="foeXLCR5hs+IsL4yQ0q4YQ==" spinCount="100000" sheet="1" objects="1" scenarios="1"/>
  <pageMargins left="0.7" right="0.7" top="0.78740157499999996" bottom="0.78740157499999996"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showGridLines="0" showRowColHeaders="0" workbookViewId="0">
      <selection activeCell="L15" sqref="L15"/>
    </sheetView>
  </sheetViews>
  <sheetFormatPr defaultRowHeight="15" x14ac:dyDescent="0.25"/>
  <sheetData>
    <row r="1" spans="1:8" ht="23.25" x14ac:dyDescent="0.35">
      <c r="A1" s="346" t="s">
        <v>243</v>
      </c>
      <c r="B1" s="298"/>
      <c r="C1" s="298"/>
      <c r="D1" s="298"/>
      <c r="E1" s="298"/>
      <c r="F1" s="298"/>
      <c r="G1" s="298"/>
      <c r="H1" s="298"/>
    </row>
    <row r="2" spans="1:8" x14ac:dyDescent="0.25">
      <c r="A2" s="462" t="s">
        <v>242</v>
      </c>
    </row>
    <row r="29" spans="1:1" ht="15.75" x14ac:dyDescent="0.25">
      <c r="A29" s="295" t="s">
        <v>240</v>
      </c>
    </row>
  </sheetData>
  <sheetProtection algorithmName="SHA-512" hashValue="/20tVV01/OMMPutseLGDvTczaDPWv2FQOu5cMNeH8Jr8Mu/XHnmFBHSauU3D4YOj/sft1hqaZ8JK27ndJZ5m+g==" saltValue="PSATLbLDGhw7TcN8A3+RxA==" spinCount="100000" sheet="1" objects="1" scenarios="1"/>
  <pageMargins left="0.7" right="0.7" top="0.78740157499999996" bottom="0.78740157499999996"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8"/>
  <sheetViews>
    <sheetView showGridLines="0" showRowColHeaders="0" workbookViewId="0">
      <selection activeCell="K26" sqref="K26"/>
    </sheetView>
  </sheetViews>
  <sheetFormatPr defaultRowHeight="15" x14ac:dyDescent="0.25"/>
  <sheetData>
    <row r="1" spans="1:19" ht="23.25" x14ac:dyDescent="0.35">
      <c r="A1" s="297" t="s">
        <v>264</v>
      </c>
      <c r="B1" s="298"/>
      <c r="C1" s="298"/>
      <c r="D1" s="298"/>
      <c r="E1" s="298"/>
      <c r="F1" s="298"/>
      <c r="G1" s="298"/>
      <c r="H1" s="298"/>
      <c r="I1" s="298"/>
      <c r="J1" s="298"/>
      <c r="K1" s="298"/>
      <c r="L1" s="298"/>
      <c r="M1" s="298"/>
      <c r="N1" s="298"/>
      <c r="O1" s="298"/>
      <c r="P1" s="298"/>
      <c r="Q1" s="298"/>
      <c r="R1" s="298"/>
      <c r="S1" s="298"/>
    </row>
    <row r="2" spans="1:19" x14ac:dyDescent="0.25">
      <c r="A2" s="462" t="s">
        <v>242</v>
      </c>
    </row>
    <row r="3" spans="1:19" ht="23.25" x14ac:dyDescent="0.35">
      <c r="A3" s="296" t="s">
        <v>235</v>
      </c>
    </row>
    <row r="11" spans="1:19" ht="23.25" x14ac:dyDescent="0.35">
      <c r="A11" s="296" t="s">
        <v>236</v>
      </c>
    </row>
    <row r="19" spans="1:1" ht="23.25" x14ac:dyDescent="0.35">
      <c r="A19" s="296" t="s">
        <v>237</v>
      </c>
    </row>
    <row r="27" spans="1:1" ht="23.25" x14ac:dyDescent="0.35">
      <c r="A27" s="296" t="s">
        <v>238</v>
      </c>
    </row>
    <row r="38" spans="1:1" ht="23.25" x14ac:dyDescent="0.35">
      <c r="A38" s="296" t="s">
        <v>239</v>
      </c>
    </row>
  </sheetData>
  <sheetProtection algorithmName="SHA-512" hashValue="7ay/sENxXyO8RqUfCzt0Gif4Tlg/bXAScr79K46RxllsP67JOmoyDawhpqXo/1cBgbwLTnqhnlgKIlnpiw3m9g==" saltValue="sngZQacn0AQgWYaNRYxu4w==" spinCount="100000" sheet="1" objects="1" scenarios="1"/>
  <pageMargins left="0.7" right="0.7" top="0.78740157499999996" bottom="0.78740157499999996"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showGridLines="0" showRowColHeaders="0" workbookViewId="0">
      <selection activeCell="K30" sqref="K30"/>
    </sheetView>
  </sheetViews>
  <sheetFormatPr defaultRowHeight="15" x14ac:dyDescent="0.25"/>
  <sheetData>
    <row r="1" spans="1:11" ht="23.25" x14ac:dyDescent="0.35">
      <c r="A1" s="297" t="s">
        <v>234</v>
      </c>
      <c r="B1" s="298"/>
      <c r="C1" s="298"/>
      <c r="D1" s="298"/>
      <c r="E1" s="298"/>
      <c r="F1" s="298"/>
      <c r="G1" s="298"/>
      <c r="H1" s="298"/>
      <c r="I1" s="298"/>
      <c r="J1" s="298"/>
      <c r="K1" s="298"/>
    </row>
    <row r="24" spans="1:1" x14ac:dyDescent="0.25">
      <c r="A24" s="462" t="s">
        <v>242</v>
      </c>
    </row>
  </sheetData>
  <sheetProtection algorithmName="SHA-512" hashValue="s3ZIb1bXzNA/dN0FFHFnqR+61qZFK/jj2hIXYt0jBFQ6T/mixpKgvDEu4IhH2wChXPUKSRP4pntVSAOfuWdlEg==" saltValue="AjDj69DKRqYEMMS+2wmxEw==" spinCount="100000" sheet="1" objects="1" scenarios="1"/>
  <pageMargins left="0.7" right="0.7" top="0.78740157499999996" bottom="0.78740157499999996"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showRowColHeaders="0" workbookViewId="0">
      <selection activeCell="J26" sqref="J26"/>
    </sheetView>
  </sheetViews>
  <sheetFormatPr defaultRowHeight="15" x14ac:dyDescent="0.25"/>
  <sheetData>
    <row r="1" spans="1:5" ht="23.25" x14ac:dyDescent="0.35">
      <c r="A1" s="297" t="s">
        <v>246</v>
      </c>
      <c r="B1" s="298"/>
      <c r="C1" s="298"/>
      <c r="D1" s="298"/>
      <c r="E1" s="298"/>
    </row>
    <row r="7" spans="1:5" x14ac:dyDescent="0.25">
      <c r="A7" s="462" t="s">
        <v>242</v>
      </c>
    </row>
  </sheetData>
  <sheetProtection algorithmName="SHA-512" hashValue="dULLSPb+8cFWRT2eSXn4LFnTNaoRDzJBEBHzg2K5eS9EtFv/1E2/TYOtySR/xGfq5JIPpp/hth+oXWHF88Yc3g==" saltValue="uZ8bKzV6fQy2F67HoEkRGg==" spinCount="100000" sheet="1" objects="1" scenarios="1"/>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10</vt:i4>
      </vt:variant>
      <vt:variant>
        <vt:lpstr>Pojmenované oblasti</vt:lpstr>
      </vt:variant>
      <vt:variant>
        <vt:i4>2</vt:i4>
      </vt:variant>
    </vt:vector>
  </HeadingPairs>
  <TitlesOfParts>
    <vt:vector size="12" baseType="lpstr">
      <vt:lpstr>Návod</vt:lpstr>
      <vt:lpstr>Výpočet_zadání</vt:lpstr>
      <vt:lpstr>VÝSLEDKY</vt:lpstr>
      <vt:lpstr>Azimut stěny</vt:lpstr>
      <vt:lpstr>Okna; stínění; pohltivost</vt:lpstr>
      <vt:lpstr>Lidé</vt:lpstr>
      <vt:lpstr>Elektrická zařízení</vt:lpstr>
      <vt:lpstr>Osvětlení</vt:lpstr>
      <vt:lpstr>Pokrmy</vt:lpstr>
      <vt:lpstr>Zdrojové_tabulky</vt:lpstr>
      <vt:lpstr>Výpočet_zadání!Oblast_tisku</vt:lpstr>
      <vt:lpstr>VÝSLEDKY!Oblast_tisku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Michal Petr</dc:creator>
  <cp:lastModifiedBy>Michal Petr</cp:lastModifiedBy>
  <dcterms:created xsi:type="dcterms:W3CDTF">2020-06-11T10:26:48Z</dcterms:created>
  <dcterms:modified xsi:type="dcterms:W3CDTF">2020-07-02T12:34:21Z</dcterms:modified>
</cp:coreProperties>
</file>